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Calculette AN-ACI" sheetId="1" state="visible" r:id="rId2"/>
  </sheets>
  <calcPr iterateCount="100" refMode="A1" iterate="false" iterateDelta="0.0001"/>
</workbook>
</file>

<file path=xl/sharedStrings.xml><?xml version="1.0" encoding="utf-8"?>
<sst xmlns="http://schemas.openxmlformats.org/spreadsheetml/2006/main" count="171" uniqueCount="115">
  <si>
    <t>CENTRE DE SANTE MEDICAL OU POLYVALENT</t>
  </si>
  <si>
    <t>POINTS</t>
  </si>
  <si>
    <t>Dotation</t>
  </si>
  <si>
    <t>Patientèle (patientèle de référence = 4 000)</t>
  </si>
  <si>
    <t>4MG</t>
  </si>
  <si>
    <t>Patientèle de référence au dessus de 8 000</t>
  </si>
  <si>
    <t>Patientèle soins dentaires (patientèle de réf. = 2 600)</t>
  </si>
  <si>
    <t>4CD+5AD</t>
  </si>
  <si>
    <t>Nb ETP médicaux et paraméd. de 2 à 16</t>
  </si>
  <si>
    <t>Patientèle soins infirmiers (patientèle de réf. = 450)</t>
  </si>
  <si>
    <t>4AMI</t>
  </si>
  <si>
    <t>Nb ETP médicaux et paraméd. à + de 16</t>
  </si>
  <si>
    <t>Bloc commun principal socle</t>
  </si>
  <si>
    <t>Accès aux soins</t>
  </si>
  <si>
    <t>Accessibilité du centre de santé </t>
  </si>
  <si>
    <t>Durée d'ouverture par jour (amplitude des horaires)</t>
  </si>
  <si>
    <t>12 h et +</t>
  </si>
  <si>
    <t>Base</t>
  </si>
  <si>
    <t>Rémunération fixe de 800 points seulement si les 3 critères sont remplis</t>
  </si>
  <si>
    <t>Ouvert le samedi matin</t>
  </si>
  <si>
    <t>oui</t>
  </si>
  <si>
    <t>Minoration amplitude</t>
  </si>
  <si>
    <t>Minoration de 150 pts si amplitude &lt; 10 h / de 60 pts si amplitude &lt; 12 h</t>
  </si>
  <si>
    <t>Nombre de semaines de 
fermeture dans l'année
pendant des congés scolaires</t>
  </si>
  <si>
    <t>Minoration fermeture du samedi</t>
  </si>
  <si>
    <t>Minoration de 120 pts si centre fermé le samedi</t>
  </si>
  <si>
    <t>Accès à des soins non programmés chaque jour ouvré</t>
  </si>
  <si>
    <t>Minoration fermeture(s) annuelle(s)</t>
  </si>
  <si>
    <t>Minoration de 30 pts par semaine de fermeture dans la limite de 3 semaines</t>
  </si>
  <si>
    <t>Score</t>
  </si>
  <si>
    <t>Travail en équipe</t>
  </si>
  <si>
    <t>Concertation pluriprofessionnelle formalisée et régulière</t>
  </si>
  <si>
    <t>6 réunions en moyenne par an et concernant globalement sur l'année au moins 5% des patients en ALD ou de plus de 75 ans</t>
  </si>
  <si>
    <t>Base compte tenu de la patientèle</t>
  </si>
  <si>
    <t>Rémunération sur base variable de 1000 points (pour 4 000 patients)</t>
  </si>
  <si>
    <t>Si la structure est dépourvue d'activité paramédicale : les concertations précitées associent-elles au moins un professionnel paramédical conventionné à cet effet ?</t>
  </si>
  <si>
    <t>-</t>
  </si>
  <si>
    <t>Minoration "prof. paramédical"</t>
  </si>
  <si>
    <t>Minoration de 250 pts si concertation sans aucun auxiliaire médical associé / de 150 pts si centre sans activité paramédicale mais concertation organisée par convention et effective avec auxiliaire(s) médical(aux) externe(s)</t>
  </si>
  <si>
    <t>(option) Au moins 3 réunions de coordination entre chirurgiens dentistes par an</t>
  </si>
  <si>
    <t>Option : coordination des chirurgiens dentistes</t>
  </si>
  <si>
    <t>Rémunération optionnelle de 200 points pour centre avec forte activité dentaire si au moins 3 réunions annuelles de coordination entre chirurgiens dentistes</t>
  </si>
  <si>
    <t>Protocoles pluri-professionnels</t>
  </si>
  <si>
    <t>Nombre de protocoles pluriprofessionnels
(au moins deux professions de santé associées)</t>
  </si>
  <si>
    <t>Rémunération de 100 points par protocole dans la limite de 800 points pour 8 protocoles</t>
  </si>
  <si>
    <t>Système d'information</t>
  </si>
  <si>
    <t>Système d'information partagé  labellisé par l'ASIP Santé et compatible avec le DMP</t>
  </si>
  <si>
    <t>Rémunération sur base fixe de 500 points et sur base variable 200 points par PS associés de la structure et 150 points par PS au-delà de 16 </t>
  </si>
  <si>
    <t>Structure avec forte activité dentaire ?</t>
  </si>
  <si>
    <t>Supplément forte activité dentaire</t>
  </si>
  <si>
    <t>Supplément pour centre avec forte activité dentaire : rémunération sur base variable de 450 points (pour 2 600 patients) - au prorata temporis selon date d'acquisition</t>
  </si>
  <si>
    <t>Travail en équipe/coordination</t>
  </si>
  <si>
    <t>Fonction de coordination</t>
  </si>
  <si>
    <t>Rémunération fixe de 700 points + variable 1350 pts par tranche de 4000 patients et 1 000 points au-delà de 8 000 patients (par tranche de 4 000 patients).</t>
  </si>
  <si>
    <t>Bloc commun principal optionnel</t>
  </si>
  <si>
    <t>Missions de santé publique</t>
  </si>
  <si>
    <t>Nombre (de 0 à 2 ici) de missions de santé publique réalisées</t>
  </si>
  <si>
    <t>Base compte tenu de la patientèle (missions 1 à 2)</t>
  </si>
  <si>
    <t>Rémunération sur base variable de 350 points (pour 4 000 patients) par mission dans la limite de 2 missions différentes</t>
  </si>
  <si>
    <t>Si structure avec forte activité infirmière, au moins une mission de santé publique "infirmière" supplémentaire (au-delà des 2 précédemment comptabilisées)</t>
  </si>
  <si>
    <t>Supplément : 3ème mission, "infirmière"</t>
  </si>
  <si>
    <t>Rémunération sur base variable de 200 points (pour 450 patients) par mission dans la limite d'une mission "infirmière" (au-delà des 2 précédemment comptabilisées)</t>
  </si>
  <si>
    <t>Si structure avec forte activité dentaire, au moins une mission de santé publique "dentaire" supplémentaire (au-delà des 2 précédemment comptabilisées)</t>
  </si>
  <si>
    <t>Supplément : 3ème mission, "dentaire"</t>
  </si>
  <si>
    <t>Rémunération sur base variable de 200 points (pour 2600 patients) par mission dans la limite d'une mission "dentaire" (au-delà des 2 précédemment comptabilisées)</t>
  </si>
  <si>
    <t>Diversification offre de soins</t>
  </si>
  <si>
    <t>Consultations de spécialistes de second recours ou sage femme ou chirurgiens dentistes (au moins 1 j/semaine)</t>
  </si>
  <si>
    <t>Rémunération fixe de 250 points </t>
  </si>
  <si>
    <t>Consultations de spécialistes de second recours ou sage femme ou chirurgiens dentistes (au moins 0,5 ETP soit au moins 2,5 j/semaine)</t>
  </si>
  <si>
    <r>
      <t>Offre diversifiée de service de soins médicaux spécialisés </t>
    </r>
    <r>
      <rPr>
        <b val="true"/>
        <u val="single"/>
        <sz val="9"/>
        <color rgb="FF000000"/>
        <rFont val="Calibri"/>
        <family val="2"/>
        <charset val="1"/>
      </rPr>
      <t>ou</t>
    </r>
    <r>
      <rPr>
        <sz val="9"/>
        <color rgb="FF000000"/>
        <rFont val="Calibri"/>
        <family val="2"/>
        <charset val="1"/>
      </rPr>
      <t> paramédicaux assurés par les professionnels autre que ceux déjà pris en compte dans les 2 premiers critère</t>
    </r>
  </si>
  <si>
    <r>
      <t>Offre diversifiée de service de soins médicaux spécialisés </t>
    </r>
    <r>
      <rPr>
        <b val="true"/>
        <u val="single"/>
        <sz val="9"/>
        <color rgb="FF000000"/>
        <rFont val="Calibri"/>
        <family val="2"/>
        <charset val="1"/>
      </rPr>
      <t>et</t>
    </r>
    <r>
      <rPr>
        <sz val="9"/>
        <color rgb="FF000000"/>
        <rFont val="Calibri"/>
        <family val="2"/>
        <charset val="1"/>
      </rPr>
      <t> paramédicaux assurés par les professionnels autre que ceux déjà pris en compte dans les 2 premiers critère</t>
    </r>
  </si>
  <si>
    <t>non</t>
  </si>
  <si>
    <t>Accueil médecin CSTM</t>
  </si>
  <si>
    <t>Rémunération fixe de 200 points </t>
  </si>
  <si>
    <t>Formation des jeunes professionnels de santé</t>
  </si>
  <si>
    <t>Au moins 2 stages par an de professionnels de santé (accueillis en interne)</t>
  </si>
  <si>
    <t>Base (stages au moins 2)</t>
  </si>
  <si>
    <t>Rémunération sur base fixe de 450 points au moins 2 stages par an</t>
  </si>
  <si>
    <t>Si structure avec forte activité infirmière, au moins un stage infirmier en plus des 2 précédemment comptabilisés</t>
  </si>
  <si>
    <t>Supplément :1 stage, "infirmier"</t>
  </si>
  <si>
    <t>Rémunération fixe de 225 points pour au moins un stage infirmier supplémentaire</t>
  </si>
  <si>
    <t>Si structure avec forte activité dentaire, au moins un stage dentaire en plus des 2 précédemment comptabilisés</t>
  </si>
  <si>
    <t>Supplément : 1 stage, "dentaire"</t>
  </si>
  <si>
    <t>Rémunérationfixe de 225 points pour au moins un stage dentaire supplémentaire</t>
  </si>
  <si>
    <t>Coordination externe</t>
  </si>
  <si>
    <t>Coordination organisée et formalisée avec les professionnels et structures externes</t>
  </si>
  <si>
    <t>Rémunération sur base variable de 200 points (pour 4 000 patients)</t>
  </si>
  <si>
    <t>Si structure avec forte activité dentaire, au moins 10 bilans bucco-dentaires réalisés par an dans le cadre de contrat(s) passé(s) avec structure(s) externe(s)</t>
  </si>
  <si>
    <t>Supplément : BBD dans cadre contractuel</t>
  </si>
  <si>
    <t>Rémunération fixe de 200 points</t>
  </si>
  <si>
    <t>Système d'information labellisé niveau avancé par l'ASIP Santé</t>
  </si>
  <si>
    <t>Rémunération fixe de 100 points -  au prorata temporis selon date d'acquisition</t>
  </si>
  <si>
    <t>Bloc commun complémentaire (optionnel)</t>
  </si>
  <si>
    <t>Accompagnement des publics vulnérables</t>
  </si>
  <si>
    <t>Part (%) du public vulnérable pris en charge dans un cadre conventionnel</t>
  </si>
  <si>
    <t>Rémunération de 200 points (si &gt;2%)   /    de 100 points (si &lt;= 2%)</t>
  </si>
  <si>
    <t>Satisfaction Patients</t>
  </si>
  <si>
    <t>Mise en place d’outils permettant d’évaluer  satisfaction et  besoins des patients sur l’organisation et les services et des adaptations réalisées au regard des besoins identifiés.</t>
  </si>
  <si>
    <t>100 pts fixes. Tout document permettant d’attester de la mise en place d’outils permettant d’évaluer la satisfaction et les besoins exprimés par les patients sur l’organisation et les services offerts par la structure et des adaptations réalisées au regard des besoins identifiés.</t>
  </si>
  <si>
    <t>Information du public</t>
  </si>
  <si>
    <t>Infomations utiles mises en ligne sur ameli.fr</t>
  </si>
  <si>
    <t>Rémunération fixe de 50 points</t>
  </si>
  <si>
    <t>Démarche qualité</t>
  </si>
  <si>
    <t>Niveau (de 1 à 4) atteint dans la démarche d'auto-évaluation avec production d'un PAQ</t>
  </si>
  <si>
    <t>Rémunération de 550 points au maximum, selon niveau atteint</t>
  </si>
  <si>
    <t>Mise à disposition par le MT à ces patients d'une synthèse annuelle</t>
  </si>
  <si>
    <t>Rémunération sur base variable de 150 points (pour 4 000 patients)</t>
  </si>
  <si>
    <t>Utilisation des téléservices</t>
  </si>
  <si>
    <t>Rémunération fixe de 75 points</t>
  </si>
  <si>
    <t>Taux de télétransmission &gt;= 70 %</t>
  </si>
  <si>
    <t>Rémunération sur base variable de 440 points (pour 11 ETP médicaux et paramédicaux)</t>
  </si>
  <si>
    <t>Nb ETP médicaux et paramédicaux :</t>
  </si>
  <si>
    <t>Scannérisation des ordonnances (SCOR)</t>
  </si>
  <si>
    <t>Rémunération sur base variable de 46 points (pour 3,3 ETP paramédicaux)</t>
  </si>
  <si>
    <t>Nb ETP paraméd. :</t>
  </si>
</sst>
</file>

<file path=xl/styles.xml><?xml version="1.0" encoding="utf-8"?>
<styleSheet xmlns="http://schemas.openxmlformats.org/spreadsheetml/2006/main">
  <numFmts count="6">
    <numFmt numFmtId="164" formatCode="GENERAL"/>
    <numFmt numFmtId="165" formatCode="#,##0.0"/>
    <numFmt numFmtId="166" formatCode="_-* #,##0.00,\€_-;\-* #,##0.00,\€_-;_-* \-??&quot; €&quot;_-;_-@_-"/>
    <numFmt numFmtId="167" formatCode="#,##0"/>
    <numFmt numFmtId="168" formatCode="0%"/>
    <numFmt numFmtId="169" formatCode="0.0%"/>
  </numFmts>
  <fonts count="20">
    <font>
      <sz val="11"/>
      <color rgb="FF000000"/>
      <name val="Calibri"/>
      <family val="2"/>
      <charset val="1"/>
    </font>
    <font>
      <sz val="10"/>
      <name val="Arial"/>
      <family val="0"/>
    </font>
    <font>
      <sz val="10"/>
      <name val="Arial"/>
      <family val="0"/>
    </font>
    <font>
      <sz val="10"/>
      <name val="Arial"/>
      <family val="0"/>
    </font>
    <font>
      <sz val="9"/>
      <color rgb="FF000000"/>
      <name val="Calibri"/>
      <family val="2"/>
      <charset val="1"/>
    </font>
    <font>
      <sz val="20"/>
      <color rgb="FF000000"/>
      <name val="Calibri"/>
      <family val="2"/>
      <charset val="1"/>
    </font>
    <font>
      <b val="true"/>
      <sz val="14"/>
      <color rgb="FF000000"/>
      <name val="Calibri"/>
      <family val="2"/>
      <charset val="1"/>
    </font>
    <font>
      <b val="true"/>
      <sz val="11"/>
      <color rgb="FF000000"/>
      <name val="Calibri"/>
      <family val="2"/>
      <charset val="1"/>
    </font>
    <font>
      <sz val="9"/>
      <name val="Calibri"/>
      <family val="2"/>
      <charset val="1"/>
    </font>
    <font>
      <sz val="11"/>
      <name val="Calibri"/>
      <family val="2"/>
      <charset val="1"/>
    </font>
    <font>
      <i val="true"/>
      <sz val="10"/>
      <name val="Calibri"/>
      <family val="2"/>
      <charset val="1"/>
    </font>
    <font>
      <b val="true"/>
      <sz val="14"/>
      <color rgb="FFFFFFFF"/>
      <name val="Calibri"/>
      <family val="2"/>
      <charset val="1"/>
    </font>
    <font>
      <b val="true"/>
      <sz val="9"/>
      <color rgb="FFFFFFFF"/>
      <name val="Calibri"/>
      <family val="2"/>
      <charset val="1"/>
    </font>
    <font>
      <b val="true"/>
      <sz val="9"/>
      <color rgb="FFC00000"/>
      <name val="Calibri"/>
      <family val="2"/>
      <charset val="1"/>
    </font>
    <font>
      <b val="true"/>
      <sz val="14"/>
      <name val="Calibri"/>
      <family val="2"/>
      <charset val="1"/>
    </font>
    <font>
      <b val="true"/>
      <sz val="9"/>
      <name val="Calibri"/>
      <family val="2"/>
      <charset val="1"/>
    </font>
    <font>
      <b val="true"/>
      <sz val="9"/>
      <color rgb="FF000000"/>
      <name val="Calibri"/>
      <family val="2"/>
      <charset val="1"/>
    </font>
    <font>
      <b val="true"/>
      <u val="single"/>
      <sz val="9"/>
      <color rgb="FF000000"/>
      <name val="Calibri"/>
      <family val="2"/>
      <charset val="1"/>
    </font>
    <font>
      <i val="true"/>
      <sz val="9"/>
      <name val="Calibri"/>
      <family val="2"/>
      <charset val="1"/>
    </font>
    <font>
      <i val="true"/>
      <sz val="11"/>
      <name val="Calibri"/>
      <family val="2"/>
      <charset val="1"/>
    </font>
  </fonts>
  <fills count="4">
    <fill>
      <patternFill patternType="none"/>
    </fill>
    <fill>
      <patternFill patternType="gray125"/>
    </fill>
    <fill>
      <patternFill patternType="solid">
        <fgColor rgb="FFBFBFBF"/>
        <bgColor rgb="FFCCCCFF"/>
      </patternFill>
    </fill>
    <fill>
      <patternFill patternType="solid">
        <fgColor rgb="FF92D050"/>
        <bgColor rgb="FFBFBFBF"/>
      </patternFill>
    </fill>
  </fills>
  <borders count="47">
    <border diagonalUp="false" diagonalDown="false">
      <left/>
      <right/>
      <top/>
      <bottom/>
      <diagonal/>
    </border>
    <border diagonalUp="false" diagonalDown="false">
      <left style="medium"/>
      <right style="medium"/>
      <top style="medium"/>
      <bottom style="medium"/>
      <diagonal/>
    </border>
    <border diagonalUp="false" diagonalDown="false">
      <left style="thin"/>
      <right style="thin"/>
      <top style="thin"/>
      <bottom style="thin"/>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right style="medium"/>
      <top style="medium"/>
      <bottom style="thin"/>
      <diagonal/>
    </border>
    <border diagonalUp="false" diagonalDown="false">
      <left style="medium"/>
      <right/>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right style="medium"/>
      <top style="medium"/>
      <bottom/>
      <diagonal/>
    </border>
    <border diagonalUp="false" diagonalDown="false">
      <left/>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diagonal/>
    </border>
    <border diagonalUp="false" diagonalDown="false">
      <left style="thin"/>
      <right style="thin"/>
      <top/>
      <bottom/>
      <diagonal/>
    </border>
    <border diagonalUp="false" diagonalDown="false">
      <left/>
      <right style="medium"/>
      <top/>
      <bottom/>
      <diagonal/>
    </border>
    <border diagonalUp="false" diagonalDown="false">
      <left style="thin"/>
      <right style="thin"/>
      <top style="thin"/>
      <bottom style="medium"/>
      <diagonal/>
    </border>
    <border diagonalUp="false" diagonalDown="false">
      <left/>
      <right style="medium"/>
      <top style="thin"/>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right style="medium"/>
      <top/>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right/>
      <top/>
      <bottom style="medium"/>
      <diagonal/>
    </border>
    <border diagonalUp="false" diagonalDown="false">
      <left style="medium"/>
      <right style="medium"/>
      <top/>
      <bottom style="medium"/>
      <diagonal/>
    </border>
    <border diagonalUp="false" diagonalDown="false">
      <left/>
      <right style="thin"/>
      <top style="medium"/>
      <bottom/>
      <diagonal/>
    </border>
    <border diagonalUp="false" diagonalDown="false">
      <left style="thin"/>
      <right style="medium"/>
      <top style="medium"/>
      <bottom/>
      <diagonal/>
    </border>
    <border diagonalUp="false" diagonalDown="false">
      <left style="medium"/>
      <right/>
      <top style="medium"/>
      <bottom/>
      <diagonal/>
    </border>
    <border diagonalUp="false" diagonalDown="false">
      <left/>
      <right/>
      <top style="medium"/>
      <bottom/>
      <diagonal/>
    </border>
    <border diagonalUp="false" diagonalDown="false">
      <left/>
      <right style="thin"/>
      <top style="thin"/>
      <bottom style="thin"/>
      <diagonal/>
    </border>
    <border diagonalUp="false" diagonalDown="false">
      <left style="medium"/>
      <right/>
      <top/>
      <bottom style="medium"/>
      <diagonal/>
    </border>
    <border diagonalUp="false" diagonalDown="false">
      <left style="thin"/>
      <right style="thin"/>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style="thin"/>
      <top/>
      <bottom style="thin"/>
      <diagonal/>
    </border>
    <border diagonalUp="false" diagonalDown="false">
      <left/>
      <right style="medium"/>
      <top/>
      <bottom style="thin"/>
      <diagonal/>
    </border>
    <border diagonalUp="false" diagonalDown="false">
      <left/>
      <right style="thin"/>
      <top style="medium"/>
      <bottom style="thin"/>
      <diagonal/>
    </border>
    <border diagonalUp="false" diagonalDown="false">
      <left/>
      <right/>
      <top style="medium"/>
      <bottom style="thin"/>
      <diagonal/>
    </border>
    <border diagonalUp="false" diagonalDown="false">
      <left style="medium"/>
      <right/>
      <top style="thin"/>
      <bottom style="thin"/>
      <diagonal/>
    </border>
    <border diagonalUp="false" diagonalDown="false">
      <left/>
      <right style="thin"/>
      <top/>
      <bottom style="thin"/>
      <diagonal/>
    </border>
    <border diagonalUp="false" diagonalDown="false">
      <left style="medium"/>
      <right style="thin"/>
      <top/>
      <bottom style="thin"/>
      <diagonal/>
    </border>
    <border diagonalUp="false" diagonalDown="false">
      <left/>
      <right style="thin"/>
      <top/>
      <bottom style="medium"/>
      <diagonal/>
    </border>
    <border diagonalUp="false" diagonalDown="false">
      <left style="medium"/>
      <right style="thin"/>
      <top style="thin"/>
      <bottom style="medium"/>
      <diagonal/>
    </border>
    <border diagonalUp="false" diagonalDown="false">
      <left/>
      <right style="thin"/>
      <top style="medium"/>
      <bottom style="medium"/>
      <diagonal/>
    </border>
    <border diagonalUp="false" diagonalDown="false">
      <left/>
      <right/>
      <top style="thin"/>
      <bottom style="thin"/>
      <diagonal/>
    </border>
    <border diagonalUp="false" diagonalDown="false">
      <left/>
      <right/>
      <top style="thin"/>
      <bottom style="medium"/>
      <diagonal/>
    </border>
    <border diagonalUp="false" diagonalDown="false">
      <left style="thin"/>
      <right style="medium"/>
      <top style="thin"/>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cellStyleXfs>
  <cellXfs count="1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right"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true" applyProtection="true">
      <alignment horizontal="right"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true" indent="0" shrinkToFit="false"/>
      <protection locked="true" hidden="false"/>
    </xf>
    <xf numFmtId="164" fontId="4" fillId="0" borderId="0" xfId="0" applyFont="true" applyBorder="false" applyAlignment="true" applyProtection="true">
      <alignment horizontal="right"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true" indent="0" shrinkToFit="false"/>
      <protection locked="true" hidden="false"/>
    </xf>
    <xf numFmtId="166" fontId="9" fillId="0" borderId="0" xfId="17" applyFont="true" applyBorder="true" applyAlignment="true" applyProtection="true">
      <alignment horizontal="general" vertical="center" textRotation="0" wrapText="false" indent="0" shrinkToFit="false"/>
      <protection locked="true" hidden="false"/>
    </xf>
    <xf numFmtId="167" fontId="9" fillId="0" borderId="0" xfId="0" applyFont="true" applyBorder="false" applyAlignment="true" applyProtection="true">
      <alignment horizontal="left" vertical="center" textRotation="0" wrapText="false" indent="0" shrinkToFit="false"/>
      <protection locked="true" hidden="false"/>
    </xf>
    <xf numFmtId="164" fontId="0" fillId="2" borderId="2" xfId="0" applyFont="true" applyBorder="true" applyAlignment="true" applyProtection="true">
      <alignment horizontal="right" vertical="center" textRotation="0" wrapText="true" indent="0" shrinkToFit="false"/>
      <protection locked="true" hidden="false"/>
    </xf>
    <xf numFmtId="167" fontId="7" fillId="3" borderId="2" xfId="0" applyFont="true" applyBorder="true" applyAlignment="true" applyProtection="true">
      <alignment horizontal="center" vertical="center" textRotation="0" wrapText="false" indent="0" shrinkToFit="false"/>
      <protection locked="false" hidden="false"/>
    </xf>
    <xf numFmtId="164" fontId="10" fillId="2" borderId="2" xfId="0" applyFont="true" applyBorder="true" applyAlignment="true" applyProtection="true">
      <alignment horizontal="left" vertical="top" textRotation="0" wrapText="true" indent="0" shrinkToFit="false"/>
      <protection locked="true" hidden="false"/>
    </xf>
    <xf numFmtId="167" fontId="9"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false" applyAlignment="true" applyProtection="true">
      <alignment horizontal="general" vertical="center" textRotation="0" wrapText="false" indent="0" shrinkToFit="false"/>
      <protection locked="true" hidden="false"/>
    </xf>
    <xf numFmtId="164" fontId="11" fillId="3" borderId="0" xfId="0" applyFont="true" applyBorder="false" applyAlignment="true" applyProtection="true">
      <alignment horizontal="general" vertical="center" textRotation="0" wrapText="false" indent="0" shrinkToFit="false"/>
      <protection locked="true" hidden="false"/>
    </xf>
    <xf numFmtId="164" fontId="11" fillId="3" borderId="0" xfId="0" applyFont="true" applyBorder="false" applyAlignment="false" applyProtection="true">
      <alignment horizontal="general" vertical="bottom" textRotation="0" wrapText="false" indent="0" shrinkToFit="false"/>
      <protection locked="true" hidden="false"/>
    </xf>
    <xf numFmtId="164" fontId="12" fillId="3" borderId="0" xfId="0" applyFont="true" applyBorder="false" applyAlignment="true" applyProtection="true">
      <alignment horizontal="general" vertical="center" textRotation="0" wrapText="true" indent="0" shrinkToFit="false"/>
      <protection locked="true" hidden="false"/>
    </xf>
    <xf numFmtId="164" fontId="12" fillId="3" borderId="0" xfId="0" applyFont="true" applyBorder="false" applyAlignment="true" applyProtection="true">
      <alignment horizontal="right" vertical="center" textRotation="0" wrapText="false" indent="0" shrinkToFit="false"/>
      <protection locked="true" hidden="false"/>
    </xf>
    <xf numFmtId="167" fontId="11" fillId="3" borderId="0" xfId="0" applyFont="true" applyBorder="false" applyAlignment="true" applyProtection="true">
      <alignment horizontal="center" vertical="center" textRotation="0" wrapText="false" indent="0" shrinkToFit="false"/>
      <protection locked="true" hidden="false"/>
    </xf>
    <xf numFmtId="164" fontId="13" fillId="3" borderId="0" xfId="0" applyFont="true" applyBorder="false" applyAlignment="true" applyProtection="true">
      <alignment horizontal="left" vertical="center" textRotation="0" wrapText="false" indent="0" shrinkToFit="false"/>
      <protection locked="true" hidden="false"/>
    </xf>
    <xf numFmtId="167" fontId="14" fillId="3" borderId="0" xfId="0" applyFont="true" applyBorder="false" applyAlignment="true" applyProtection="true">
      <alignment horizontal="left" vertical="center" textRotation="0" wrapText="false" indent="0" shrinkToFit="false"/>
      <protection locked="true" hidden="false"/>
    </xf>
    <xf numFmtId="164" fontId="15" fillId="3" borderId="0" xfId="0" applyFont="true" applyBorder="false" applyAlignment="true" applyProtection="true">
      <alignment horizontal="left" vertical="center" textRotation="0" wrapText="false" indent="0" shrinkToFit="false"/>
      <protection locked="true" hidden="false"/>
    </xf>
    <xf numFmtId="164" fontId="4" fillId="0" borderId="3" xfId="0" applyFont="true" applyBorder="true" applyAlignment="true" applyProtection="true">
      <alignment horizontal="center" vertical="center" textRotation="90" wrapText="true" indent="0" shrinkToFit="false"/>
      <protection locked="true" hidden="false"/>
    </xf>
    <xf numFmtId="164" fontId="4" fillId="0" borderId="4" xfId="0" applyFont="true" applyBorder="true" applyAlignment="true" applyProtection="true">
      <alignment horizontal="right" vertical="center" textRotation="0" wrapText="true" indent="0" shrinkToFit="false"/>
      <protection locked="true" hidden="false"/>
    </xf>
    <xf numFmtId="164" fontId="7" fillId="3" borderId="5" xfId="0" applyFont="true" applyBorder="true" applyAlignment="true" applyProtection="true">
      <alignment horizontal="center" vertical="center" textRotation="0" wrapText="true" indent="0" shrinkToFit="false"/>
      <protection locked="false" hidden="false"/>
    </xf>
    <xf numFmtId="167" fontId="5" fillId="0" borderId="6" xfId="0" applyFont="true" applyBorder="true" applyAlignment="true" applyProtection="true">
      <alignment horizontal="center" vertical="center" textRotation="0" wrapText="false" indent="0" shrinkToFit="false"/>
      <protection locked="true" hidden="false"/>
    </xf>
    <xf numFmtId="164" fontId="8" fillId="2" borderId="7" xfId="0" applyFont="true" applyBorder="true" applyAlignment="true" applyProtection="true">
      <alignment horizontal="left" vertical="center" textRotation="0" wrapText="true" indent="0" shrinkToFit="false"/>
      <protection locked="true" hidden="false"/>
    </xf>
    <xf numFmtId="164" fontId="7" fillId="2" borderId="8" xfId="0" applyFont="true" applyBorder="true" applyAlignment="true" applyProtection="true">
      <alignment horizontal="center" vertical="center" textRotation="0" wrapText="false" indent="0" shrinkToFit="false"/>
      <protection locked="false" hidden="false"/>
    </xf>
    <xf numFmtId="164" fontId="8" fillId="2" borderId="9" xfId="0" applyFont="true" applyBorder="true" applyAlignment="true" applyProtection="true">
      <alignment horizontal="general" vertical="center" textRotation="0" wrapText="false" indent="0" shrinkToFit="false"/>
      <protection locked="true" hidden="false"/>
    </xf>
    <xf numFmtId="164" fontId="4" fillId="0" borderId="2" xfId="0" applyFont="true" applyBorder="true" applyAlignment="true" applyProtection="true">
      <alignment horizontal="right" vertical="center" textRotation="0" wrapText="false" indent="0" shrinkToFit="false"/>
      <protection locked="true" hidden="false"/>
    </xf>
    <xf numFmtId="164" fontId="7" fillId="3" borderId="10" xfId="0" applyFont="true" applyBorder="true" applyAlignment="true" applyProtection="true">
      <alignment horizontal="center" vertical="center" textRotation="0" wrapText="false" indent="0" shrinkToFit="false"/>
      <protection locked="false" hidden="false"/>
    </xf>
    <xf numFmtId="164" fontId="8" fillId="2" borderId="11" xfId="0" applyFont="true" applyBorder="true" applyAlignment="true" applyProtection="true">
      <alignment horizontal="left" vertical="center" textRotation="0" wrapText="true" indent="0" shrinkToFit="false"/>
      <protection locked="true" hidden="false"/>
    </xf>
    <xf numFmtId="167" fontId="9" fillId="2" borderId="2" xfId="0" applyFont="true" applyBorder="true" applyAlignment="true" applyProtection="true">
      <alignment horizontal="center" vertical="center" textRotation="0" wrapText="false" indent="0" shrinkToFit="false"/>
      <protection locked="true" hidden="false"/>
    </xf>
    <xf numFmtId="164" fontId="8" fillId="2" borderId="12" xfId="0" applyFont="true" applyBorder="true" applyAlignment="true" applyProtection="true">
      <alignment horizontal="general" vertical="center" textRotation="0" wrapText="false" indent="0" shrinkToFit="false"/>
      <protection locked="true" hidden="false"/>
    </xf>
    <xf numFmtId="164" fontId="4" fillId="0" borderId="2" xfId="0" applyFont="true" applyBorder="true" applyAlignment="true" applyProtection="true">
      <alignment horizontal="right" vertical="center" textRotation="0" wrapText="true" indent="0" shrinkToFit="false"/>
      <protection locked="true" hidden="false"/>
    </xf>
    <xf numFmtId="164" fontId="8" fillId="2" borderId="13" xfId="0" applyFont="true" applyBorder="true" applyAlignment="true" applyProtection="true">
      <alignment horizontal="left" vertical="center" textRotation="0" wrapText="true" indent="0" shrinkToFit="false"/>
      <protection locked="true" hidden="false"/>
    </xf>
    <xf numFmtId="167" fontId="9" fillId="2" borderId="14" xfId="0" applyFont="true" applyBorder="true" applyAlignment="true" applyProtection="true">
      <alignment horizontal="center" vertical="center" textRotation="0" wrapText="false" indent="0" shrinkToFit="false"/>
      <protection locked="true" hidden="false"/>
    </xf>
    <xf numFmtId="164" fontId="8" fillId="2" borderId="15" xfId="0" applyFont="true" applyBorder="true" applyAlignment="true" applyProtection="true">
      <alignment horizontal="general" vertical="center" textRotation="0" wrapText="false" indent="0" shrinkToFit="false"/>
      <protection locked="true" hidden="false"/>
    </xf>
    <xf numFmtId="164" fontId="8" fillId="2" borderId="12" xfId="0" applyFont="true" applyBorder="true" applyAlignment="true" applyProtection="true">
      <alignment horizontal="general" vertical="center" textRotation="0" wrapText="true" indent="0" shrinkToFit="false"/>
      <protection locked="true" hidden="false"/>
    </xf>
    <xf numFmtId="164" fontId="4" fillId="0" borderId="16" xfId="0" applyFont="true" applyBorder="true" applyAlignment="true" applyProtection="true">
      <alignment horizontal="right" vertical="center" textRotation="0" wrapText="true" indent="0" shrinkToFit="false"/>
      <protection locked="true" hidden="false"/>
    </xf>
    <xf numFmtId="164" fontId="7" fillId="3" borderId="17" xfId="0" applyFont="true" applyBorder="true" applyAlignment="true" applyProtection="true">
      <alignment horizontal="center" vertical="center" textRotation="0" wrapText="false" indent="0" shrinkToFit="false"/>
      <protection locked="false" hidden="false"/>
    </xf>
    <xf numFmtId="164" fontId="8" fillId="2" borderId="18" xfId="0" applyFont="true" applyBorder="true" applyAlignment="true" applyProtection="true">
      <alignment horizontal="right" vertical="center" textRotation="0" wrapText="true" indent="0" shrinkToFit="false"/>
      <protection locked="true" hidden="false"/>
    </xf>
    <xf numFmtId="167" fontId="9" fillId="2" borderId="19" xfId="0" applyFont="true" applyBorder="true" applyAlignment="true" applyProtection="true">
      <alignment horizontal="center" vertical="center" textRotation="0" wrapText="false" indent="0" shrinkToFit="false"/>
      <protection locked="true" hidden="false"/>
    </xf>
    <xf numFmtId="164" fontId="8" fillId="2" borderId="20" xfId="0" applyFont="true" applyBorder="true" applyAlignment="true" applyProtection="true">
      <alignment horizontal="general" vertical="center" textRotation="0" wrapText="false" indent="0" shrinkToFit="false"/>
      <protection locked="true" hidden="false"/>
    </xf>
    <xf numFmtId="164" fontId="7" fillId="3" borderId="5" xfId="0" applyFont="true" applyBorder="true" applyAlignment="true" applyProtection="true">
      <alignment horizontal="center" vertical="center" textRotation="0" wrapText="false" indent="0" shrinkToFit="false"/>
      <protection locked="false" hidden="false"/>
    </xf>
    <xf numFmtId="164" fontId="8" fillId="2" borderId="21" xfId="0" applyFont="true" applyBorder="true" applyAlignment="true" applyProtection="true">
      <alignment horizontal="left" vertical="center" textRotation="0" wrapText="true" indent="0" shrinkToFit="false"/>
      <protection locked="true" hidden="false"/>
    </xf>
    <xf numFmtId="167" fontId="9" fillId="2" borderId="4" xfId="0" applyFont="true" applyBorder="true" applyAlignment="true" applyProtection="true">
      <alignment horizontal="center" vertical="center" textRotation="0" wrapText="false" indent="0" shrinkToFit="false"/>
      <protection locked="true" hidden="false"/>
    </xf>
    <xf numFmtId="164" fontId="8" fillId="2" borderId="22" xfId="0" applyFont="true" applyBorder="true" applyAlignment="true" applyProtection="true">
      <alignment horizontal="general" vertical="center" textRotation="0" wrapText="false" indent="0" shrinkToFit="false"/>
      <protection locked="true" hidden="false"/>
    </xf>
    <xf numFmtId="164" fontId="8" fillId="2" borderId="11" xfId="0" applyFont="true" applyBorder="true" applyAlignment="true" applyProtection="true">
      <alignment horizontal="general" vertical="center" textRotation="0" wrapText="true" indent="0" shrinkToFit="false"/>
      <protection locked="true" hidden="false"/>
    </xf>
    <xf numFmtId="164" fontId="4" fillId="0" borderId="18" xfId="0" applyFont="true" applyBorder="true" applyAlignment="true" applyProtection="true">
      <alignment horizontal="center" vertical="center" textRotation="90" wrapText="true" indent="0" shrinkToFit="false"/>
      <protection locked="true" hidden="false"/>
    </xf>
    <xf numFmtId="164" fontId="4" fillId="0" borderId="19" xfId="0" applyFont="true" applyBorder="true" applyAlignment="true" applyProtection="true">
      <alignment horizontal="right" vertical="center" textRotation="0" wrapText="true" indent="0" shrinkToFit="false"/>
      <protection locked="true" hidden="false"/>
    </xf>
    <xf numFmtId="164" fontId="7" fillId="3" borderId="23" xfId="0" applyFont="true" applyBorder="true" applyAlignment="true" applyProtection="true">
      <alignment horizontal="center" vertical="center" textRotation="0" wrapText="false" indent="0" shrinkToFit="false"/>
      <protection locked="false" hidden="false"/>
    </xf>
    <xf numFmtId="167" fontId="5" fillId="0" borderId="24" xfId="0" applyFont="true" applyBorder="true" applyAlignment="true" applyProtection="true">
      <alignment horizontal="center" vertical="center" textRotation="0" wrapText="false" indent="0" shrinkToFit="false"/>
      <protection locked="true" hidden="false"/>
    </xf>
    <xf numFmtId="164" fontId="8" fillId="2" borderId="20" xfId="0" applyFont="true" applyBorder="true" applyAlignment="true" applyProtection="true">
      <alignment horizontal="general" vertical="center" textRotation="0" wrapText="true" indent="0" shrinkToFit="false"/>
      <protection locked="true" hidden="false"/>
    </xf>
    <xf numFmtId="164" fontId="4" fillId="0" borderId="7" xfId="0" applyFont="true" applyBorder="true" applyAlignment="true" applyProtection="true">
      <alignment horizontal="center" vertical="center" textRotation="90" wrapText="true" indent="0" shrinkToFit="false"/>
      <protection locked="true" hidden="false"/>
    </xf>
    <xf numFmtId="164" fontId="4" fillId="0" borderId="25" xfId="0" applyFont="true" applyBorder="true" applyAlignment="true" applyProtection="true">
      <alignment horizontal="right" vertical="center" textRotation="0" wrapText="true" indent="0" shrinkToFit="false"/>
      <protection locked="true" hidden="false"/>
    </xf>
    <xf numFmtId="164" fontId="7" fillId="3" borderId="26" xfId="0" applyFont="true" applyBorder="true" applyAlignment="true" applyProtection="true">
      <alignment horizontal="center" vertical="center" textRotation="0" wrapText="false" indent="0" shrinkToFit="false"/>
      <protection locked="false" hidden="false"/>
    </xf>
    <xf numFmtId="167" fontId="5" fillId="0" borderId="27" xfId="0" applyFont="true" applyBorder="true" applyAlignment="true" applyProtection="true">
      <alignment horizontal="center" vertical="center" textRotation="0" wrapText="false" indent="0" shrinkToFit="false"/>
      <protection locked="true" hidden="false"/>
    </xf>
    <xf numFmtId="164" fontId="8" fillId="2" borderId="21" xfId="0" applyFont="true" applyBorder="true" applyAlignment="true" applyProtection="true">
      <alignment horizontal="general" vertical="center" textRotation="0" wrapText="true" indent="0" shrinkToFit="false"/>
      <protection locked="true" hidden="false"/>
    </xf>
    <xf numFmtId="167" fontId="9" fillId="2" borderId="28" xfId="0" applyFont="true" applyBorder="true" applyAlignment="true" applyProtection="true">
      <alignment horizontal="center" vertical="center" textRotation="0" wrapText="false" indent="0" shrinkToFit="false"/>
      <protection locked="true" hidden="false"/>
    </xf>
    <xf numFmtId="164" fontId="8" fillId="2" borderId="22" xfId="0" applyFont="true" applyBorder="true" applyAlignment="true" applyProtection="true">
      <alignment horizontal="general" vertical="center" textRotation="0" wrapText="true" indent="0" shrinkToFit="false"/>
      <protection locked="true" hidden="false"/>
    </xf>
    <xf numFmtId="164" fontId="4" fillId="0" borderId="29" xfId="0" applyFont="true" applyBorder="true" applyAlignment="true" applyProtection="true">
      <alignment horizontal="right" vertical="center" textRotation="0" wrapText="false" indent="0" shrinkToFit="false"/>
      <protection locked="true" hidden="false"/>
    </xf>
    <xf numFmtId="164" fontId="7" fillId="3" borderId="12" xfId="0" applyFont="true" applyBorder="true" applyAlignment="true" applyProtection="true">
      <alignment horizontal="center" vertical="center" textRotation="0" wrapText="false" indent="0" shrinkToFit="false"/>
      <protection locked="false" hidden="false"/>
    </xf>
    <xf numFmtId="165" fontId="9" fillId="2" borderId="2" xfId="0" applyFont="true" applyBorder="true" applyAlignment="true" applyProtection="true">
      <alignment horizontal="center" vertical="center" textRotation="0" wrapText="false" indent="0" shrinkToFit="false"/>
      <protection locked="true" hidden="false"/>
    </xf>
    <xf numFmtId="164" fontId="4" fillId="0" borderId="18" xfId="0" applyFont="true" applyBorder="true" applyAlignment="true" applyProtection="true">
      <alignment horizontal="general" vertical="center" textRotation="0" wrapText="true" indent="0" shrinkToFit="false"/>
      <protection locked="true" hidden="false"/>
    </xf>
    <xf numFmtId="164" fontId="4" fillId="0" borderId="16" xfId="0" applyFont="true" applyBorder="true" applyAlignment="true" applyProtection="true">
      <alignment horizontal="right" vertical="center" textRotation="0" wrapText="false" indent="0" shrinkToFit="false"/>
      <protection locked="true" hidden="false"/>
    </xf>
    <xf numFmtId="164" fontId="7" fillId="0" borderId="20" xfId="0" applyFont="true" applyBorder="true" applyAlignment="true" applyProtection="true">
      <alignment horizontal="center" vertical="center" textRotation="0" wrapText="false" indent="0" shrinkToFit="false"/>
      <protection locked="false" hidden="false"/>
    </xf>
    <xf numFmtId="164" fontId="5" fillId="0" borderId="30" xfId="0" applyFont="true" applyBorder="true" applyAlignment="true" applyProtection="true">
      <alignment horizontal="general" vertical="center" textRotation="0" wrapText="false" indent="0" shrinkToFit="false"/>
      <protection locked="true" hidden="false"/>
    </xf>
    <xf numFmtId="165" fontId="9" fillId="2" borderId="19" xfId="0" applyFont="true" applyBorder="true" applyAlignment="true" applyProtection="true">
      <alignment horizontal="center" vertical="center" textRotation="0" wrapText="fals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right" vertical="center" textRotation="0" wrapText="false" indent="0" shrinkToFit="false"/>
      <protection locked="true" hidden="false"/>
    </xf>
    <xf numFmtId="164" fontId="4" fillId="0" borderId="3" xfId="0" applyFont="true" applyBorder="true" applyAlignment="true" applyProtection="true">
      <alignment horizontal="general" vertical="center" textRotation="0" wrapText="true" indent="0" shrinkToFit="false"/>
      <protection locked="true" hidden="false"/>
    </xf>
    <xf numFmtId="164" fontId="4" fillId="0" borderId="31" xfId="0" applyFont="true" applyBorder="true" applyAlignment="true" applyProtection="true">
      <alignment horizontal="right" vertical="center" textRotation="0" wrapText="true" indent="0" shrinkToFit="false"/>
      <protection locked="true" hidden="false"/>
    </xf>
    <xf numFmtId="164" fontId="7" fillId="3" borderId="32" xfId="0" applyFont="true" applyBorder="true" applyAlignment="true" applyProtection="true">
      <alignment horizontal="center" vertical="center" textRotation="0" wrapText="false" indent="0" shrinkToFit="false"/>
      <protection locked="false" hidden="false"/>
    </xf>
    <xf numFmtId="167" fontId="5" fillId="0" borderId="1" xfId="0" applyFont="true" applyBorder="true" applyAlignment="true" applyProtection="true">
      <alignment horizontal="center" vertical="center" textRotation="0" wrapText="false" indent="0" shrinkToFit="false"/>
      <protection locked="true" hidden="false"/>
    </xf>
    <xf numFmtId="164" fontId="8" fillId="2" borderId="3" xfId="0" applyFont="true" applyBorder="true" applyAlignment="true" applyProtection="true">
      <alignment horizontal="right" vertical="center" textRotation="0" wrapText="true" indent="0" shrinkToFit="false"/>
      <protection locked="true" hidden="false"/>
    </xf>
    <xf numFmtId="167" fontId="9" fillId="2" borderId="31" xfId="0" applyFont="true" applyBorder="true" applyAlignment="true" applyProtection="true">
      <alignment horizontal="center" vertical="center" textRotation="0" wrapText="false" indent="0" shrinkToFit="false"/>
      <protection locked="true" hidden="false"/>
    </xf>
    <xf numFmtId="164" fontId="8" fillId="2" borderId="33" xfId="0" applyFont="true" applyBorder="true" applyAlignment="true" applyProtection="true">
      <alignment horizontal="general" vertical="center" textRotation="0" wrapText="true" indent="0" shrinkToFit="false"/>
      <protection locked="true" hidden="false"/>
    </xf>
    <xf numFmtId="164" fontId="4" fillId="0" borderId="0" xfId="0" applyFont="true" applyBorder="true" applyAlignment="true" applyProtection="true">
      <alignment horizontal="general" vertical="center" textRotation="0" wrapText="true" indent="0" shrinkToFit="false"/>
      <protection locked="true" hidden="false"/>
    </xf>
    <xf numFmtId="164" fontId="4" fillId="0" borderId="0" xfId="0" applyFont="true" applyBorder="true" applyAlignment="true" applyProtection="true">
      <alignment horizontal="right"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7" fontId="14" fillId="3" borderId="0" xfId="0" applyFont="true" applyBorder="false" applyAlignment="true" applyProtection="true">
      <alignment horizontal="center" vertical="center" textRotation="0" wrapText="false" indent="0" shrinkToFit="false"/>
      <protection locked="true" hidden="false"/>
    </xf>
    <xf numFmtId="164" fontId="15" fillId="3" borderId="0" xfId="0" applyFont="true" applyBorder="false" applyAlignment="true" applyProtection="true">
      <alignment horizontal="general" vertical="center" textRotation="0" wrapText="false" indent="0" shrinkToFit="false"/>
      <protection locked="true" hidden="false"/>
    </xf>
    <xf numFmtId="164" fontId="8" fillId="2" borderId="10" xfId="0" applyFont="true" applyBorder="true" applyAlignment="true" applyProtection="true">
      <alignment horizontal="general" vertical="center" textRotation="0" wrapText="true" indent="0" shrinkToFit="false"/>
      <protection locked="true" hidden="false"/>
    </xf>
    <xf numFmtId="164" fontId="4" fillId="0" borderId="34" xfId="0" applyFont="true" applyBorder="true" applyAlignment="true" applyProtection="true">
      <alignment horizontal="right" vertical="center" textRotation="0" wrapText="true" indent="0" shrinkToFit="false"/>
      <protection locked="true" hidden="false"/>
    </xf>
    <xf numFmtId="164" fontId="7" fillId="3" borderId="35" xfId="0" applyFont="true" applyBorder="true" applyAlignment="true" applyProtection="true">
      <alignment horizontal="center" vertical="center" textRotation="0" wrapText="false" indent="0" shrinkToFit="false"/>
      <protection locked="false" hidden="false"/>
    </xf>
    <xf numFmtId="167" fontId="5" fillId="0" borderId="30" xfId="0" applyFont="true" applyBorder="true" applyAlignment="true" applyProtection="true">
      <alignment horizontal="center" vertical="center" textRotation="0" wrapText="false" indent="0" shrinkToFit="false"/>
      <protection locked="true" hidden="false"/>
    </xf>
    <xf numFmtId="164" fontId="8" fillId="2" borderId="15" xfId="0" applyFont="true" applyBorder="true" applyAlignment="true" applyProtection="true">
      <alignment horizontal="general" vertical="center" textRotation="0" wrapText="true" indent="0" shrinkToFit="false"/>
      <protection locked="true" hidden="false"/>
    </xf>
    <xf numFmtId="164" fontId="8" fillId="2" borderId="10" xfId="0" applyFont="true" applyBorder="true" applyAlignment="true" applyProtection="true">
      <alignment horizontal="left" vertical="center" textRotation="0" wrapText="true" indent="0" shrinkToFit="false"/>
      <protection locked="true" hidden="false"/>
    </xf>
    <xf numFmtId="164" fontId="7" fillId="3" borderId="20" xfId="0" applyFont="true" applyBorder="true" applyAlignment="true" applyProtection="true">
      <alignment horizontal="general" vertical="center" textRotation="0" wrapText="false" indent="0" shrinkToFit="false"/>
      <protection locked="false" hidden="false"/>
    </xf>
    <xf numFmtId="164" fontId="4" fillId="0" borderId="21" xfId="0" applyFont="true" applyBorder="true" applyAlignment="true" applyProtection="true">
      <alignment horizontal="center" vertical="center" textRotation="90" wrapText="true" indent="0" shrinkToFit="false"/>
      <protection locked="true" hidden="false"/>
    </xf>
    <xf numFmtId="164" fontId="4" fillId="0" borderId="36" xfId="0" applyFont="true" applyBorder="true" applyAlignment="true" applyProtection="true">
      <alignment horizontal="right" vertical="center" textRotation="0" wrapText="true" indent="0" shrinkToFit="false"/>
      <protection locked="true" hidden="false"/>
    </xf>
    <xf numFmtId="167" fontId="5" fillId="0" borderId="37" xfId="0" applyFont="true" applyBorder="true" applyAlignment="true" applyProtection="true">
      <alignment horizontal="center" vertical="center" textRotation="0" wrapText="false" indent="0" shrinkToFit="false"/>
      <protection locked="true" hidden="false"/>
    </xf>
    <xf numFmtId="164" fontId="4" fillId="0" borderId="29" xfId="0" applyFont="true" applyBorder="true" applyAlignment="true" applyProtection="true">
      <alignment horizontal="right" vertical="center" textRotation="0" wrapText="true" indent="0" shrinkToFit="false"/>
      <protection locked="true" hidden="false"/>
    </xf>
    <xf numFmtId="164" fontId="8" fillId="2" borderId="11" xfId="0" applyFont="true" applyBorder="true" applyAlignment="true" applyProtection="true">
      <alignment horizontal="right" vertical="center" textRotation="0" wrapText="true" indent="0" shrinkToFit="false"/>
      <protection locked="true" hidden="false"/>
    </xf>
    <xf numFmtId="164" fontId="8" fillId="2" borderId="10" xfId="0" applyFont="true" applyBorder="true" applyAlignment="true" applyProtection="true">
      <alignment horizontal="general" vertical="center" textRotation="0" wrapText="false" indent="0" shrinkToFit="false"/>
      <protection locked="true" hidden="false"/>
    </xf>
    <xf numFmtId="164" fontId="4" fillId="0" borderId="11" xfId="0" applyFont="true" applyBorder="true" applyAlignment="true" applyProtection="true">
      <alignment horizontal="center" vertical="center" textRotation="90" wrapText="true" indent="0" shrinkToFit="false"/>
      <protection locked="true" hidden="false"/>
    </xf>
    <xf numFmtId="167" fontId="5" fillId="0" borderId="38" xfId="0" applyFont="true" applyBorder="true" applyAlignment="true" applyProtection="true">
      <alignment horizontal="center" vertical="center" textRotation="0" wrapText="false" indent="0" shrinkToFit="false"/>
      <protection locked="true" hidden="false"/>
    </xf>
    <xf numFmtId="164" fontId="8" fillId="2" borderId="13" xfId="0" applyFont="true" applyBorder="true" applyAlignment="true" applyProtection="true">
      <alignment horizontal="general" vertical="center" textRotation="0" wrapText="true" indent="0" shrinkToFit="false"/>
      <protection locked="true" hidden="false"/>
    </xf>
    <xf numFmtId="164" fontId="4" fillId="0" borderId="39" xfId="0" applyFont="true" applyBorder="true" applyAlignment="true" applyProtection="true">
      <alignment horizontal="right" vertical="center" textRotation="0" wrapText="true" indent="0" shrinkToFit="false"/>
      <protection locked="true" hidden="false"/>
    </xf>
    <xf numFmtId="164" fontId="8" fillId="2" borderId="40" xfId="0" applyFont="true" applyBorder="true" applyAlignment="true" applyProtection="true">
      <alignment horizontal="general" vertical="center" textRotation="0" wrapText="true" indent="0" shrinkToFit="false"/>
      <protection locked="true" hidden="false"/>
    </xf>
    <xf numFmtId="167" fontId="9" fillId="2" borderId="34" xfId="0" applyFont="true" applyBorder="true" applyAlignment="true" applyProtection="true">
      <alignment horizontal="center" vertical="center" textRotation="0" wrapText="false" indent="0" shrinkToFit="false"/>
      <protection locked="true" hidden="false"/>
    </xf>
    <xf numFmtId="164" fontId="8" fillId="2" borderId="35" xfId="0" applyFont="true" applyBorder="true" applyAlignment="true" applyProtection="true">
      <alignment horizontal="general" vertical="center" textRotation="0" wrapText="false" indent="0" shrinkToFit="false"/>
      <protection locked="true" hidden="false"/>
    </xf>
    <xf numFmtId="164" fontId="4" fillId="0" borderId="30" xfId="0" applyFont="true" applyBorder="true" applyAlignment="true" applyProtection="true">
      <alignment horizontal="center" vertical="center" textRotation="90" wrapText="true" indent="0" shrinkToFit="false"/>
      <protection locked="true" hidden="false"/>
    </xf>
    <xf numFmtId="164" fontId="4" fillId="0" borderId="41" xfId="0" applyFont="true" applyBorder="true" applyAlignment="true" applyProtection="true">
      <alignment horizontal="right" vertical="center" textRotation="0" wrapText="true" indent="0" shrinkToFit="false"/>
      <protection locked="true" hidden="false"/>
    </xf>
    <xf numFmtId="164" fontId="7" fillId="0" borderId="17" xfId="0" applyFont="true" applyBorder="true" applyAlignment="true" applyProtection="true">
      <alignment horizontal="center" vertical="center" textRotation="0" wrapText="false" indent="0" shrinkToFit="false"/>
      <protection locked="false" hidden="false"/>
    </xf>
    <xf numFmtId="164" fontId="5" fillId="0" borderId="23" xfId="0" applyFont="true" applyBorder="true" applyAlignment="true" applyProtection="true">
      <alignment horizontal="center" vertical="center" textRotation="0" wrapText="false" indent="0" shrinkToFit="false"/>
      <protection locked="true" hidden="false"/>
    </xf>
    <xf numFmtId="164" fontId="8" fillId="2" borderId="42" xfId="0" applyFont="true" applyBorder="true" applyAlignment="true" applyProtection="true">
      <alignment horizontal="right" vertical="bottom" textRotation="0" wrapText="true" indent="0" shrinkToFit="false"/>
      <protection locked="true" hidden="false"/>
    </xf>
    <xf numFmtId="165" fontId="9" fillId="2" borderId="19" xfId="0" applyFont="true" applyBorder="true" applyAlignment="true" applyProtection="true">
      <alignment horizontal="center" vertical="bottom" textRotation="0" wrapText="false" indent="0" shrinkToFit="false"/>
      <protection locked="true" hidden="false"/>
    </xf>
    <xf numFmtId="164" fontId="4" fillId="0" borderId="6" xfId="0" applyFont="true" applyBorder="true" applyAlignment="true" applyProtection="true">
      <alignment horizontal="general" vertical="center" textRotation="0" wrapText="true" indent="0" shrinkToFit="false"/>
      <protection locked="true" hidden="false"/>
    </xf>
    <xf numFmtId="164" fontId="4" fillId="0" borderId="32" xfId="0" applyFont="true" applyBorder="true" applyAlignment="true" applyProtection="true">
      <alignment horizontal="right" vertical="center" textRotation="0" wrapText="true" indent="0" shrinkToFit="false"/>
      <protection locked="true" hidden="false"/>
    </xf>
    <xf numFmtId="169" fontId="7" fillId="3" borderId="32" xfId="19" applyFont="true" applyBorder="true" applyAlignment="true" applyProtection="true">
      <alignment horizontal="center" vertical="center" textRotation="0" wrapText="false" indent="0" shrinkToFit="false"/>
      <protection locked="false" hidden="false"/>
    </xf>
    <xf numFmtId="164" fontId="8" fillId="2" borderId="33" xfId="0" applyFont="true" applyBorder="true" applyAlignment="true" applyProtection="true">
      <alignment horizontal="general" vertical="center" textRotation="0" wrapText="false" indent="0" shrinkToFit="false"/>
      <protection locked="true" hidden="false"/>
    </xf>
    <xf numFmtId="164" fontId="8" fillId="2" borderId="33" xfId="0" applyFont="true" applyBorder="true" applyAlignment="true" applyProtection="true">
      <alignment horizontal="left" vertical="center" textRotation="0" wrapText="true" indent="0" shrinkToFit="false"/>
      <protection locked="true" hidden="false"/>
    </xf>
    <xf numFmtId="164" fontId="4" fillId="0" borderId="31" xfId="0" applyFont="true" applyBorder="true" applyAlignment="true" applyProtection="true">
      <alignment horizontal="right" vertical="center" textRotation="0" wrapText="false" indent="0" shrinkToFit="false"/>
      <protection locked="true" hidden="false"/>
    </xf>
    <xf numFmtId="164" fontId="4" fillId="0" borderId="43" xfId="0" applyFont="true" applyBorder="true" applyAlignment="true" applyProtection="true">
      <alignment horizontal="right" vertical="center" textRotation="0" wrapText="true" indent="0" shrinkToFit="false"/>
      <protection locked="true" hidden="false"/>
    </xf>
    <xf numFmtId="167" fontId="9" fillId="2" borderId="43" xfId="0" applyFont="true" applyBorder="true" applyAlignment="true" applyProtection="true">
      <alignment horizontal="center" vertical="center" textRotation="0" wrapText="false" indent="0" shrinkToFit="false"/>
      <protection locked="true" hidden="false"/>
    </xf>
    <xf numFmtId="164" fontId="4" fillId="0" borderId="7" xfId="0" applyFont="true" applyBorder="true" applyAlignment="true" applyProtection="true">
      <alignment horizontal="general" vertical="center" textRotation="0" wrapText="true" indent="0" shrinkToFit="false"/>
      <protection locked="true" hidden="false"/>
    </xf>
    <xf numFmtId="164" fontId="7" fillId="3" borderId="37" xfId="0" applyFont="true" applyBorder="true" applyAlignment="true" applyProtection="true">
      <alignment horizontal="center" vertical="center" textRotation="0" wrapText="false" indent="0" shrinkToFit="false"/>
      <protection locked="false" hidden="false"/>
    </xf>
    <xf numFmtId="164" fontId="8" fillId="2" borderId="21" xfId="0" applyFont="true" applyBorder="true" applyAlignment="true" applyProtection="true">
      <alignment horizontal="right" vertical="center" textRotation="0" wrapText="true" indent="0" shrinkToFit="false"/>
      <protection locked="true" hidden="false"/>
    </xf>
    <xf numFmtId="165" fontId="9" fillId="2" borderId="4" xfId="0" applyFont="true" applyBorder="true" applyAlignment="true" applyProtection="true">
      <alignment horizontal="center" vertical="center" textRotation="0" wrapText="false" indent="0" shrinkToFit="false"/>
      <protection locked="true" hidden="false"/>
    </xf>
    <xf numFmtId="164" fontId="4" fillId="0" borderId="13" xfId="0" applyFont="true" applyBorder="true" applyAlignment="true" applyProtection="true">
      <alignment horizontal="general" vertical="center" textRotation="0" wrapText="true" indent="0" shrinkToFit="false"/>
      <protection locked="true" hidden="false"/>
    </xf>
    <xf numFmtId="164" fontId="7" fillId="3" borderId="44" xfId="0" applyFont="true" applyBorder="true" applyAlignment="true" applyProtection="true">
      <alignment horizontal="center" vertical="center" textRotation="0" wrapText="false" indent="0" shrinkToFit="false"/>
      <protection locked="false" hidden="false"/>
    </xf>
    <xf numFmtId="164" fontId="4" fillId="0" borderId="13" xfId="0" applyFont="true" applyBorder="true" applyAlignment="true" applyProtection="true">
      <alignment horizontal="center" vertical="center" textRotation="0" wrapText="true" indent="0" shrinkToFit="false"/>
      <protection locked="true" hidden="false"/>
    </xf>
    <xf numFmtId="164" fontId="8" fillId="2" borderId="12" xfId="0" applyFont="true" applyBorder="true" applyAlignment="true" applyProtection="true">
      <alignment horizontal="left" vertical="center" textRotation="0" wrapText="true" indent="0" shrinkToFit="false"/>
      <protection locked="true" hidden="false"/>
    </xf>
    <xf numFmtId="164" fontId="18" fillId="2" borderId="11" xfId="0" applyFont="true" applyBorder="true" applyAlignment="true" applyProtection="true">
      <alignment horizontal="right" vertical="top" textRotation="0" wrapText="true" indent="0" shrinkToFit="false"/>
      <protection locked="true" hidden="false"/>
    </xf>
    <xf numFmtId="164" fontId="19" fillId="3" borderId="2" xfId="0" applyFont="true" applyBorder="true" applyAlignment="true" applyProtection="true">
      <alignment horizontal="center" vertical="center" textRotation="0" wrapText="false" indent="0" shrinkToFit="false"/>
      <protection locked="false" hidden="false"/>
    </xf>
    <xf numFmtId="164" fontId="4" fillId="0" borderId="18" xfId="0" applyFont="true" applyBorder="true" applyAlignment="true" applyProtection="true">
      <alignment horizontal="center" vertical="center" textRotation="0" wrapText="true" indent="0" shrinkToFit="false"/>
      <protection locked="true" hidden="false"/>
    </xf>
    <xf numFmtId="164" fontId="7" fillId="3" borderId="45" xfId="0" applyFont="true" applyBorder="true" applyAlignment="true" applyProtection="true">
      <alignment horizontal="center" vertical="center" textRotation="0" wrapText="false" indent="0" shrinkToFit="false"/>
      <protection locked="false" hidden="false"/>
    </xf>
    <xf numFmtId="165" fontId="9" fillId="2" borderId="2" xfId="0" applyFont="true" applyBorder="true" applyAlignment="true" applyProtection="true">
      <alignment horizontal="center" vertical="bottom" textRotation="0" wrapText="false" indent="0" shrinkToFit="false"/>
      <protection locked="true" hidden="false"/>
    </xf>
    <xf numFmtId="164" fontId="8" fillId="2" borderId="46" xfId="0" applyFont="true" applyBorder="true" applyAlignment="true" applyProtection="true">
      <alignment horizontal="left" vertical="center" textRotation="0" wrapText="true" indent="0" shrinkToFit="false"/>
      <protection locked="true" hidden="false"/>
    </xf>
    <xf numFmtId="164" fontId="18" fillId="2" borderId="42" xfId="0" applyFont="true" applyBorder="true" applyAlignment="true" applyProtection="true">
      <alignment horizontal="right" vertical="center" textRotation="0" wrapText="true" indent="0" shrinkToFit="false"/>
      <protection locked="true" hidden="false"/>
    </xf>
    <xf numFmtId="164" fontId="19" fillId="3" borderId="16" xfId="0" applyFont="true" applyBorder="true" applyAlignment="true" applyProtection="true">
      <alignment horizontal="center" vertical="center" textRotation="0" wrapText="false" indent="0" shrinkToFit="false"/>
      <protection locked="fals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00FFFFFF"/>
    <pageSetUpPr fitToPage="false"/>
  </sheetPr>
  <dimension ref="A1:K65"/>
  <sheetViews>
    <sheetView windowProtection="false" showFormulas="false" showGridLines="true" showRowColHeaders="true" showZeros="true" rightToLeft="false" tabSelected="true" showOutlineSymbols="true" defaultGridColor="true" view="normal" topLeftCell="A55" colorId="64" zoomScale="80" zoomScaleNormal="80" zoomScalePageLayoutView="100" workbookViewId="0">
      <selection pane="topLeft" activeCell="H64" activeCellId="0" sqref="H64"/>
    </sheetView>
  </sheetViews>
  <sheetFormatPr defaultRowHeight="15"/>
  <cols>
    <col collapsed="false" hidden="false" max="1" min="1" style="0" width="1.85204081632653"/>
    <col collapsed="false" hidden="false" max="2" min="2" style="0" width="1.28571428571429"/>
    <col collapsed="false" hidden="false" max="3" min="3" style="1" width="10.2857142857143"/>
    <col collapsed="false" hidden="false" max="4" min="4" style="2" width="53.2857142857143"/>
    <col collapsed="false" hidden="false" max="5" min="5" style="0" width="10.7295918367347"/>
    <col collapsed="false" hidden="false" max="6" min="6" style="0" width="10.4234693877551"/>
    <col collapsed="false" hidden="false" max="7" min="7" style="3" width="18.4234693877551"/>
    <col collapsed="false" hidden="false" max="9" min="9" style="3" width="74.1479591836735"/>
    <col collapsed="false" hidden="false" max="10" min="10" style="0" width="15.1479591836735"/>
    <col collapsed="false" hidden="false" max="1025" min="11" style="0" width="10.7295918367347"/>
  </cols>
  <sheetData>
    <row r="1" customFormat="false" ht="27" hidden="false" customHeight="false" outlineLevel="0" collapsed="false">
      <c r="A1" s="4" t="s">
        <v>0</v>
      </c>
      <c r="B1" s="4"/>
      <c r="C1" s="4"/>
      <c r="D1" s="4"/>
      <c r="E1" s="4"/>
      <c r="F1" s="4"/>
      <c r="G1" s="4"/>
      <c r="H1" s="4"/>
      <c r="I1" s="4"/>
      <c r="J1" s="5" t="n">
        <f aca="false">F7+F27+F52</f>
        <v>13960.7575757576</v>
      </c>
      <c r="K1" s="0" t="s">
        <v>1</v>
      </c>
    </row>
    <row r="2" customFormat="false" ht="15" hidden="false" customHeight="false" outlineLevel="0" collapsed="false">
      <c r="A2" s="6"/>
      <c r="B2" s="7"/>
      <c r="C2" s="8"/>
      <c r="D2" s="9"/>
      <c r="E2" s="10"/>
      <c r="F2" s="11"/>
      <c r="G2" s="12"/>
      <c r="I2" s="0"/>
      <c r="J2" s="13" t="n">
        <f aca="false">J1*7</f>
        <v>97725.303030303</v>
      </c>
      <c r="K2" s="14" t="s">
        <v>2</v>
      </c>
    </row>
    <row r="3" customFormat="false" ht="15" hidden="false" customHeight="true" outlineLevel="0" collapsed="false">
      <c r="A3" s="6"/>
      <c r="B3" s="7"/>
      <c r="C3" s="15" t="s">
        <v>3</v>
      </c>
      <c r="D3" s="15"/>
      <c r="E3" s="16" t="n">
        <v>4000</v>
      </c>
      <c r="F3" s="11" t="s">
        <v>4</v>
      </c>
      <c r="G3" s="16" t="n">
        <v>0</v>
      </c>
      <c r="H3" s="17" t="s">
        <v>5</v>
      </c>
      <c r="I3" s="17"/>
    </row>
    <row r="4" customFormat="false" ht="15" hidden="false" customHeight="true" outlineLevel="0" collapsed="false">
      <c r="A4" s="6"/>
      <c r="B4" s="7"/>
      <c r="C4" s="15" t="s">
        <v>6</v>
      </c>
      <c r="D4" s="15"/>
      <c r="E4" s="16" t="n">
        <v>2600</v>
      </c>
      <c r="F4" s="11" t="s">
        <v>7</v>
      </c>
      <c r="G4" s="16" t="n">
        <v>16</v>
      </c>
      <c r="H4" s="17" t="s">
        <v>8</v>
      </c>
      <c r="I4" s="17"/>
    </row>
    <row r="5" customFormat="false" ht="15" hidden="false" customHeight="true" outlineLevel="0" collapsed="false">
      <c r="A5" s="6"/>
      <c r="B5" s="7"/>
      <c r="C5" s="15" t="s">
        <v>9</v>
      </c>
      <c r="D5" s="15"/>
      <c r="E5" s="16" t="n">
        <v>450</v>
      </c>
      <c r="F5" s="11" t="s">
        <v>10</v>
      </c>
      <c r="G5" s="16" t="n">
        <v>1</v>
      </c>
      <c r="H5" s="17" t="s">
        <v>11</v>
      </c>
      <c r="I5" s="17"/>
    </row>
    <row r="6" customFormat="false" ht="15" hidden="false" customHeight="false" outlineLevel="0" collapsed="false">
      <c r="A6" s="6"/>
      <c r="B6" s="7"/>
      <c r="C6" s="8"/>
      <c r="D6" s="9"/>
      <c r="E6" s="10"/>
      <c r="F6" s="11"/>
      <c r="G6" s="12"/>
      <c r="H6" s="18"/>
      <c r="I6" s="19"/>
    </row>
    <row r="7" customFormat="false" ht="18.75" hidden="false" customHeight="false" outlineLevel="0" collapsed="false">
      <c r="A7" s="20" t="s">
        <v>12</v>
      </c>
      <c r="B7" s="21"/>
      <c r="C7" s="22"/>
      <c r="D7" s="23"/>
      <c r="E7" s="20"/>
      <c r="F7" s="24" t="n">
        <f aca="false">IF(AND(SUM(F9:F23)&lt;&gt;0,OR($H$13="-",$E$15&lt;&gt;"oui",$E$16="non",$E$19&lt;1,$E$21="non")),"-",SUM(F9:F23))+F25</f>
        <v>9150</v>
      </c>
      <c r="G7" s="25" t="str">
        <f aca="false">IF(OR(F7="-",F7=0),"L'ENSEMBLE DES INDICATEURS SOCLE CONSTITUENT LE PREREQUIS A TOUTE REMUNERATION","")</f>
        <v/>
      </c>
      <c r="H7" s="26"/>
      <c r="I7" s="27"/>
    </row>
    <row r="8" customFormat="false" ht="15.75" hidden="false" customHeight="false" outlineLevel="0" collapsed="false">
      <c r="A8" s="6"/>
      <c r="B8" s="10" t="s">
        <v>13</v>
      </c>
      <c r="C8" s="8"/>
      <c r="D8" s="9"/>
      <c r="E8" s="10"/>
      <c r="F8" s="11"/>
      <c r="G8" s="12"/>
      <c r="H8" s="18"/>
      <c r="I8" s="19"/>
    </row>
    <row r="9" customFormat="false" ht="21" hidden="false" customHeight="true" outlineLevel="0" collapsed="false">
      <c r="A9" s="6"/>
      <c r="B9" s="7"/>
      <c r="C9" s="28" t="s">
        <v>14</v>
      </c>
      <c r="D9" s="29" t="s">
        <v>15</v>
      </c>
      <c r="E9" s="30" t="s">
        <v>16</v>
      </c>
      <c r="F9" s="31" t="n">
        <f aca="false">H13</f>
        <v>800</v>
      </c>
      <c r="G9" s="32" t="s">
        <v>17</v>
      </c>
      <c r="H9" s="33" t="n">
        <v>800</v>
      </c>
      <c r="I9" s="34" t="s">
        <v>18</v>
      </c>
    </row>
    <row r="10" customFormat="false" ht="23.25" hidden="false" customHeight="true" outlineLevel="0" collapsed="false">
      <c r="A10" s="6"/>
      <c r="B10" s="7"/>
      <c r="C10" s="28"/>
      <c r="D10" s="35" t="s">
        <v>19</v>
      </c>
      <c r="E10" s="36" t="s">
        <v>20</v>
      </c>
      <c r="F10" s="31"/>
      <c r="G10" s="37" t="s">
        <v>21</v>
      </c>
      <c r="H10" s="38" t="str">
        <f aca="false">IF(E9="Moins de 12 h (et + de 10)",-60,IF(E9="Moins de 10 h (et + de 8)",-150,"-"))</f>
        <v>-</v>
      </c>
      <c r="I10" s="39" t="s">
        <v>22</v>
      </c>
    </row>
    <row r="11" customFormat="false" ht="36" hidden="false" customHeight="false" outlineLevel="0" collapsed="false">
      <c r="A11" s="6"/>
      <c r="B11" s="7"/>
      <c r="C11" s="28"/>
      <c r="D11" s="40" t="s">
        <v>23</v>
      </c>
      <c r="E11" s="36" t="n">
        <v>0</v>
      </c>
      <c r="F11" s="31"/>
      <c r="G11" s="41" t="s">
        <v>24</v>
      </c>
      <c r="H11" s="42" t="str">
        <f aca="false">IF(E10="non",-120,"-")</f>
        <v>-</v>
      </c>
      <c r="I11" s="43" t="s">
        <v>25</v>
      </c>
    </row>
    <row r="12" customFormat="false" ht="45" hidden="false" customHeight="true" outlineLevel="0" collapsed="false">
      <c r="A12" s="6"/>
      <c r="B12" s="7"/>
      <c r="C12" s="28"/>
      <c r="D12" s="40" t="s">
        <v>26</v>
      </c>
      <c r="E12" s="36" t="s">
        <v>20</v>
      </c>
      <c r="F12" s="31"/>
      <c r="G12" s="37" t="s">
        <v>27</v>
      </c>
      <c r="H12" s="38" t="str">
        <f aca="false">IF(E11&gt;=3,- 90,IF(E11&gt;0,-30*E11,"-"))</f>
        <v>-</v>
      </c>
      <c r="I12" s="44" t="s">
        <v>28</v>
      </c>
    </row>
    <row r="13" customFormat="false" ht="15.75" hidden="false" customHeight="false" outlineLevel="0" collapsed="false">
      <c r="A13" s="6"/>
      <c r="B13" s="7"/>
      <c r="C13" s="28"/>
      <c r="D13" s="45"/>
      <c r="E13" s="46"/>
      <c r="F13" s="31"/>
      <c r="G13" s="47" t="s">
        <v>29</v>
      </c>
      <c r="H13" s="48" t="n">
        <f aca="false">IF(AND(E9&lt;&gt;"Moins de 8 h",E9&lt;&gt;"-",E12="oui"),SUM(H9:H12),"-")</f>
        <v>800</v>
      </c>
      <c r="I13" s="49"/>
    </row>
    <row r="14" customFormat="false" ht="15.75" hidden="false" customHeight="false" outlineLevel="0" collapsed="false">
      <c r="A14" s="6"/>
      <c r="B14" s="10" t="s">
        <v>30</v>
      </c>
      <c r="C14" s="8"/>
      <c r="D14" s="9"/>
      <c r="E14" s="10"/>
      <c r="F14" s="11"/>
      <c r="G14" s="12"/>
      <c r="H14" s="18"/>
      <c r="I14" s="19"/>
    </row>
    <row r="15" customFormat="false" ht="24" hidden="false" customHeight="true" outlineLevel="0" collapsed="false">
      <c r="A15" s="6"/>
      <c r="B15" s="7"/>
      <c r="C15" s="28" t="s">
        <v>31</v>
      </c>
      <c r="D15" s="29" t="s">
        <v>32</v>
      </c>
      <c r="E15" s="50" t="s">
        <v>20</v>
      </c>
      <c r="F15" s="31" t="n">
        <f aca="false">H18</f>
        <v>1200</v>
      </c>
      <c r="G15" s="51" t="s">
        <v>33</v>
      </c>
      <c r="H15" s="52" t="n">
        <f aca="false">1000/4000*E3</f>
        <v>1000</v>
      </c>
      <c r="I15" s="53" t="s">
        <v>34</v>
      </c>
    </row>
    <row r="16" customFormat="false" ht="36" hidden="false" customHeight="false" outlineLevel="0" collapsed="false">
      <c r="A16" s="6"/>
      <c r="B16" s="7"/>
      <c r="C16" s="28"/>
      <c r="D16" s="40" t="s">
        <v>35</v>
      </c>
      <c r="E16" s="36" t="s">
        <v>36</v>
      </c>
      <c r="F16" s="31"/>
      <c r="G16" s="37" t="s">
        <v>37</v>
      </c>
      <c r="H16" s="38" t="str">
        <f aca="false">IF(E16="non",-250,IF(E16="oui",-150,"-"))</f>
        <v>-</v>
      </c>
      <c r="I16" s="44" t="s">
        <v>38</v>
      </c>
    </row>
    <row r="17" customFormat="false" ht="36" hidden="false" customHeight="true" outlineLevel="0" collapsed="false">
      <c r="A17" s="6"/>
      <c r="B17" s="7"/>
      <c r="C17" s="28"/>
      <c r="D17" s="45" t="s">
        <v>39</v>
      </c>
      <c r="E17" s="46" t="s">
        <v>20</v>
      </c>
      <c r="F17" s="31"/>
      <c r="G17" s="54" t="s">
        <v>40</v>
      </c>
      <c r="H17" s="38" t="n">
        <f aca="false">IF(E17="oui",200,"-")</f>
        <v>200</v>
      </c>
      <c r="I17" s="44" t="s">
        <v>41</v>
      </c>
    </row>
    <row r="18" customFormat="false" ht="14.25" hidden="false" customHeight="true" outlineLevel="0" collapsed="false">
      <c r="A18" s="6"/>
      <c r="B18" s="7"/>
      <c r="C18" s="28"/>
      <c r="D18" s="45"/>
      <c r="E18" s="46"/>
      <c r="F18" s="31"/>
      <c r="G18" s="47" t="s">
        <v>29</v>
      </c>
      <c r="H18" s="48" t="n">
        <f aca="false">IF(E15="oui",SUM(H15:H17),"-")</f>
        <v>1200</v>
      </c>
      <c r="I18" s="49"/>
    </row>
    <row r="19" customFormat="false" ht="63.75" hidden="false" customHeight="false" outlineLevel="0" collapsed="false">
      <c r="A19" s="6"/>
      <c r="B19" s="7"/>
      <c r="C19" s="55" t="s">
        <v>42</v>
      </c>
      <c r="D19" s="56" t="s">
        <v>43</v>
      </c>
      <c r="E19" s="57" t="n">
        <v>8</v>
      </c>
      <c r="F19" s="58" t="n">
        <f aca="false">H19</f>
        <v>800</v>
      </c>
      <c r="G19" s="47" t="s">
        <v>29</v>
      </c>
      <c r="H19" s="48" t="n">
        <f aca="false">IF(E19&gt;=8,800,IF(E19&gt;0,E19*100,"-"))</f>
        <v>800</v>
      </c>
      <c r="I19" s="59" t="s">
        <v>44</v>
      </c>
    </row>
    <row r="20" customFormat="false" ht="15.75" hidden="false" customHeight="false" outlineLevel="0" collapsed="false">
      <c r="A20" s="6"/>
      <c r="B20" s="10" t="s">
        <v>45</v>
      </c>
      <c r="C20" s="8"/>
      <c r="D20" s="9"/>
      <c r="E20" s="10"/>
      <c r="F20" s="11"/>
      <c r="G20" s="12"/>
      <c r="H20" s="18"/>
      <c r="I20" s="19"/>
    </row>
    <row r="21" customFormat="false" ht="31.5" hidden="false" customHeight="true" outlineLevel="0" collapsed="false">
      <c r="A21" s="6"/>
      <c r="B21" s="7"/>
      <c r="C21" s="60"/>
      <c r="D21" s="61" t="s">
        <v>46</v>
      </c>
      <c r="E21" s="62" t="s">
        <v>20</v>
      </c>
      <c r="F21" s="63" t="n">
        <f aca="false">H23</f>
        <v>4300</v>
      </c>
      <c r="G21" s="64" t="s">
        <v>33</v>
      </c>
      <c r="H21" s="65" t="n">
        <f aca="false">IF(E21="oui",500+(200*G4)+(150*G5),"-")</f>
        <v>3850</v>
      </c>
      <c r="I21" s="66" t="s">
        <v>47</v>
      </c>
    </row>
    <row r="22" customFormat="false" ht="24" hidden="false" customHeight="false" outlineLevel="0" collapsed="false">
      <c r="A22" s="6"/>
      <c r="B22" s="7"/>
      <c r="C22" s="60"/>
      <c r="D22" s="67" t="s">
        <v>48</v>
      </c>
      <c r="E22" s="68" t="s">
        <v>20</v>
      </c>
      <c r="F22" s="63"/>
      <c r="G22" s="54" t="s">
        <v>49</v>
      </c>
      <c r="H22" s="69" t="n">
        <f aca="false">IF(E22="oui",E4*450/2600,"-")</f>
        <v>450</v>
      </c>
      <c r="I22" s="44" t="s">
        <v>50</v>
      </c>
    </row>
    <row r="23" customFormat="false" ht="15.75" hidden="false" customHeight="true" outlineLevel="0" collapsed="false">
      <c r="A23" s="6"/>
      <c r="B23" s="7"/>
      <c r="C23" s="70"/>
      <c r="D23" s="71"/>
      <c r="E23" s="72"/>
      <c r="F23" s="73"/>
      <c r="G23" s="47" t="s">
        <v>29</v>
      </c>
      <c r="H23" s="74" t="n">
        <f aca="false">IF(E21="oui",SUM(H21:H22),"-")</f>
        <v>4300</v>
      </c>
      <c r="I23" s="49"/>
    </row>
    <row r="24" customFormat="false" ht="15.75" hidden="false" customHeight="false" outlineLevel="0" collapsed="false">
      <c r="A24" s="6"/>
      <c r="B24" s="10" t="s">
        <v>51</v>
      </c>
      <c r="C24" s="75"/>
      <c r="D24" s="76"/>
      <c r="E24" s="10"/>
      <c r="F24" s="11"/>
      <c r="G24" s="12"/>
      <c r="H24" s="18"/>
      <c r="I24" s="19"/>
    </row>
    <row r="25" customFormat="false" ht="27" hidden="false" customHeight="false" outlineLevel="0" collapsed="false">
      <c r="A25" s="6"/>
      <c r="B25" s="7"/>
      <c r="C25" s="77"/>
      <c r="D25" s="78" t="s">
        <v>52</v>
      </c>
      <c r="E25" s="79" t="s">
        <v>20</v>
      </c>
      <c r="F25" s="80" t="n">
        <f aca="false">H25</f>
        <v>2050</v>
      </c>
      <c r="G25" s="81"/>
      <c r="H25" s="82" t="n">
        <f aca="false">700+(1350/4000*E3)+(G3/4000*1000)</f>
        <v>2050</v>
      </c>
      <c r="I25" s="83" t="s">
        <v>53</v>
      </c>
    </row>
    <row r="26" customFormat="false" ht="15.75" hidden="false" customHeight="true" outlineLevel="0" collapsed="false">
      <c r="A26" s="6"/>
      <c r="B26" s="7"/>
      <c r="C26" s="84"/>
      <c r="D26" s="85"/>
      <c r="E26" s="86"/>
      <c r="F26" s="87"/>
      <c r="G26" s="88"/>
      <c r="H26" s="87"/>
      <c r="I26" s="88"/>
      <c r="J26" s="87"/>
    </row>
    <row r="27" customFormat="false" ht="18.75" hidden="false" customHeight="false" outlineLevel="0" collapsed="false">
      <c r="A27" s="20" t="s">
        <v>54</v>
      </c>
      <c r="B27" s="21"/>
      <c r="C27" s="22"/>
      <c r="D27" s="23"/>
      <c r="E27" s="20"/>
      <c r="F27" s="24" t="n">
        <f aca="false">IF(AND(SUM(F29:F50)&lt;&gt;0,OR($F$7=0,$F$7="-")),"-",SUM(F29:F50))</f>
        <v>3250</v>
      </c>
      <c r="G27" s="25" t="str">
        <f aca="false">IF(F27="-","(Bloc non pris en compte car les obligations socle doivent être préalablement satisfaites)","")</f>
        <v/>
      </c>
      <c r="H27" s="89"/>
      <c r="I27" s="90"/>
    </row>
    <row r="28" customFormat="false" ht="15.75" hidden="false" customHeight="false" outlineLevel="0" collapsed="false">
      <c r="A28" s="6"/>
      <c r="B28" s="10" t="s">
        <v>13</v>
      </c>
      <c r="C28" s="8"/>
      <c r="D28" s="9"/>
      <c r="E28" s="10"/>
      <c r="F28" s="11"/>
      <c r="G28" s="12"/>
      <c r="H28" s="18"/>
      <c r="I28" s="19"/>
    </row>
    <row r="29" customFormat="false" ht="36" hidden="false" customHeight="true" outlineLevel="0" collapsed="false">
      <c r="A29" s="6"/>
      <c r="B29" s="7"/>
      <c r="C29" s="28" t="s">
        <v>55</v>
      </c>
      <c r="D29" s="29" t="s">
        <v>56</v>
      </c>
      <c r="E29" s="50" t="n">
        <v>2</v>
      </c>
      <c r="F29" s="31" t="n">
        <f aca="false">H32</f>
        <v>1100</v>
      </c>
      <c r="G29" s="64" t="s">
        <v>57</v>
      </c>
      <c r="H29" s="52" t="n">
        <f aca="false">IF(E29&gt;=2,2*E3*350/4000,IF(E29&gt;0,E29*E3*350/4000,"-"))</f>
        <v>700</v>
      </c>
      <c r="I29" s="66" t="s">
        <v>58</v>
      </c>
    </row>
    <row r="30" customFormat="false" ht="36" hidden="false" customHeight="false" outlineLevel="0" collapsed="false">
      <c r="A30" s="6"/>
      <c r="B30" s="7"/>
      <c r="C30" s="28"/>
      <c r="D30" s="40" t="s">
        <v>59</v>
      </c>
      <c r="E30" s="36" t="s">
        <v>20</v>
      </c>
      <c r="F30" s="31"/>
      <c r="G30" s="54" t="s">
        <v>60</v>
      </c>
      <c r="H30" s="38" t="n">
        <f aca="false">IF(E30="oui",E5*200/450,"-")</f>
        <v>200</v>
      </c>
      <c r="I30" s="44" t="s">
        <v>61</v>
      </c>
    </row>
    <row r="31" customFormat="false" ht="24" hidden="false" customHeight="true" outlineLevel="0" collapsed="false">
      <c r="A31" s="6"/>
      <c r="B31" s="7"/>
      <c r="C31" s="28"/>
      <c r="D31" s="45" t="s">
        <v>62</v>
      </c>
      <c r="E31" s="46" t="s">
        <v>20</v>
      </c>
      <c r="F31" s="31"/>
      <c r="G31" s="54" t="s">
        <v>63</v>
      </c>
      <c r="H31" s="38" t="n">
        <f aca="false">IF(E31="oui",E4*200/2600,"-")</f>
        <v>200</v>
      </c>
      <c r="I31" s="91" t="s">
        <v>64</v>
      </c>
    </row>
    <row r="32" customFormat="false" ht="15.75" hidden="false" customHeight="false" outlineLevel="0" collapsed="false">
      <c r="A32" s="6"/>
      <c r="B32" s="7"/>
      <c r="C32" s="28"/>
      <c r="D32" s="45"/>
      <c r="E32" s="46"/>
      <c r="F32" s="31"/>
      <c r="G32" s="47" t="s">
        <v>29</v>
      </c>
      <c r="H32" s="74" t="n">
        <f aca="false">SUM(H29:H31)</f>
        <v>1100</v>
      </c>
      <c r="I32" s="49"/>
    </row>
    <row r="33" customFormat="false" ht="24" hidden="false" customHeight="true" outlineLevel="0" collapsed="false">
      <c r="A33" s="6"/>
      <c r="B33" s="7"/>
      <c r="C33" s="55" t="s">
        <v>65</v>
      </c>
      <c r="D33" s="92" t="s">
        <v>66</v>
      </c>
      <c r="E33" s="93" t="s">
        <v>20</v>
      </c>
      <c r="F33" s="94" t="n">
        <f aca="false">H39</f>
        <v>750</v>
      </c>
      <c r="G33" s="41" t="s">
        <v>17</v>
      </c>
      <c r="H33" s="42" t="n">
        <f aca="false">IF(E33="oui",250,"-")</f>
        <v>250</v>
      </c>
      <c r="I33" s="95" t="s">
        <v>67</v>
      </c>
    </row>
    <row r="34" customFormat="false" ht="36" hidden="false" customHeight="false" outlineLevel="0" collapsed="false">
      <c r="A34" s="6"/>
      <c r="B34" s="7"/>
      <c r="C34" s="55"/>
      <c r="D34" s="40" t="s">
        <v>68</v>
      </c>
      <c r="E34" s="36" t="s">
        <v>20</v>
      </c>
      <c r="F34" s="94"/>
      <c r="G34" s="37" t="s">
        <v>17</v>
      </c>
      <c r="H34" s="38" t="n">
        <f aca="false">IF(E34="oui",250,"-")</f>
        <v>250</v>
      </c>
      <c r="I34" s="91" t="s">
        <v>67</v>
      </c>
    </row>
    <row r="35" customFormat="false" ht="30" hidden="false" customHeight="true" outlineLevel="0" collapsed="false">
      <c r="A35" s="6"/>
      <c r="B35" s="7"/>
      <c r="C35" s="55"/>
      <c r="D35" s="56" t="s">
        <v>69</v>
      </c>
      <c r="E35" s="93" t="s">
        <v>20</v>
      </c>
      <c r="F35" s="94"/>
      <c r="G35" s="37" t="s">
        <v>17</v>
      </c>
      <c r="H35" s="38" t="n">
        <f aca="false">IF(E35="oui",250,"-")</f>
        <v>250</v>
      </c>
      <c r="I35" s="96" t="s">
        <v>67</v>
      </c>
    </row>
    <row r="36" customFormat="false" ht="28.5" hidden="false" customHeight="true" outlineLevel="0" collapsed="false">
      <c r="A36" s="6"/>
      <c r="B36" s="7"/>
      <c r="C36" s="55"/>
      <c r="D36" s="56"/>
      <c r="E36" s="93"/>
      <c r="F36" s="94"/>
      <c r="G36" s="37"/>
      <c r="H36" s="38"/>
      <c r="I36" s="96"/>
    </row>
    <row r="37" customFormat="false" ht="45" hidden="false" customHeight="true" outlineLevel="0" collapsed="false">
      <c r="A37" s="6"/>
      <c r="B37" s="7"/>
      <c r="C37" s="55"/>
      <c r="D37" s="29" t="s">
        <v>70</v>
      </c>
      <c r="E37" s="36" t="s">
        <v>71</v>
      </c>
      <c r="F37" s="94"/>
      <c r="G37" s="54" t="s">
        <v>17</v>
      </c>
      <c r="H37" s="38" t="str">
        <f aca="false">IF(E37="oui",250,"-")</f>
        <v>-</v>
      </c>
      <c r="I37" s="91" t="s">
        <v>67</v>
      </c>
    </row>
    <row r="38" customFormat="false" ht="15" hidden="false" customHeight="false" outlineLevel="0" collapsed="false">
      <c r="A38" s="6"/>
      <c r="B38" s="7"/>
      <c r="C38" s="55"/>
      <c r="D38" s="40" t="s">
        <v>72</v>
      </c>
      <c r="E38" s="36" t="s">
        <v>71</v>
      </c>
      <c r="F38" s="94"/>
      <c r="G38" s="54" t="s">
        <v>17</v>
      </c>
      <c r="H38" s="38" t="str">
        <f aca="false">IF(E38="oui",200,"-")</f>
        <v>-</v>
      </c>
      <c r="I38" s="91" t="s">
        <v>73</v>
      </c>
    </row>
    <row r="39" customFormat="false" ht="15.75" hidden="false" customHeight="false" outlineLevel="0" collapsed="false">
      <c r="A39" s="6"/>
      <c r="B39" s="7"/>
      <c r="C39" s="55"/>
      <c r="D39" s="56"/>
      <c r="E39" s="97"/>
      <c r="F39" s="94"/>
      <c r="G39" s="47" t="s">
        <v>29</v>
      </c>
      <c r="H39" s="48" t="n">
        <f aca="false">SUM(H33:H38)</f>
        <v>750</v>
      </c>
      <c r="I39" s="59"/>
    </row>
    <row r="40" customFormat="false" ht="15.75" hidden="false" customHeight="false" outlineLevel="0" collapsed="false">
      <c r="A40" s="6"/>
      <c r="B40" s="10" t="s">
        <v>30</v>
      </c>
      <c r="C40" s="8"/>
      <c r="D40" s="9"/>
      <c r="E40" s="10"/>
      <c r="F40" s="11"/>
      <c r="G40" s="12"/>
      <c r="H40" s="18"/>
      <c r="I40" s="19"/>
    </row>
    <row r="41" customFormat="false" ht="32.25" hidden="false" customHeight="true" outlineLevel="0" collapsed="false">
      <c r="A41" s="6"/>
      <c r="B41" s="7"/>
      <c r="C41" s="98" t="s">
        <v>74</v>
      </c>
      <c r="D41" s="99" t="s">
        <v>75</v>
      </c>
      <c r="E41" s="50" t="s">
        <v>20</v>
      </c>
      <c r="F41" s="100" t="n">
        <f aca="false">H44</f>
        <v>900</v>
      </c>
      <c r="G41" s="64" t="s">
        <v>76</v>
      </c>
      <c r="H41" s="52" t="n">
        <f aca="false">IF(E41="oui",450,"-")</f>
        <v>450</v>
      </c>
      <c r="I41" s="66" t="s">
        <v>77</v>
      </c>
    </row>
    <row r="42" customFormat="false" ht="28.5" hidden="false" customHeight="true" outlineLevel="0" collapsed="false">
      <c r="A42" s="6"/>
      <c r="B42" s="7"/>
      <c r="C42" s="98"/>
      <c r="D42" s="101" t="s">
        <v>78</v>
      </c>
      <c r="E42" s="36" t="s">
        <v>20</v>
      </c>
      <c r="F42" s="100"/>
      <c r="G42" s="54" t="s">
        <v>79</v>
      </c>
      <c r="H42" s="38" t="n">
        <f aca="false">IF(E42="oui",225,"-")</f>
        <v>225</v>
      </c>
      <c r="I42" s="44" t="s">
        <v>80</v>
      </c>
    </row>
    <row r="43" customFormat="false" ht="24" hidden="false" customHeight="true" outlineLevel="0" collapsed="false">
      <c r="A43" s="6"/>
      <c r="B43" s="7"/>
      <c r="C43" s="98"/>
      <c r="D43" s="101" t="s">
        <v>81</v>
      </c>
      <c r="E43" s="36" t="s">
        <v>20</v>
      </c>
      <c r="F43" s="100"/>
      <c r="G43" s="54" t="s">
        <v>82</v>
      </c>
      <c r="H43" s="38" t="n">
        <f aca="false">IF(E43="oui",225,"-")</f>
        <v>225</v>
      </c>
      <c r="I43" s="44" t="s">
        <v>83</v>
      </c>
    </row>
    <row r="44" customFormat="false" ht="15" hidden="false" customHeight="false" outlineLevel="0" collapsed="false">
      <c r="A44" s="6"/>
      <c r="B44" s="7"/>
      <c r="C44" s="98"/>
      <c r="D44" s="101"/>
      <c r="E44" s="36"/>
      <c r="F44" s="100"/>
      <c r="G44" s="102" t="s">
        <v>29</v>
      </c>
      <c r="H44" s="38" t="n">
        <f aca="false">SUM(H41:H43)</f>
        <v>900</v>
      </c>
      <c r="I44" s="103"/>
    </row>
    <row r="45" customFormat="false" ht="24" hidden="false" customHeight="true" outlineLevel="0" collapsed="false">
      <c r="A45" s="6"/>
      <c r="B45" s="7"/>
      <c r="C45" s="104" t="s">
        <v>84</v>
      </c>
      <c r="D45" s="101" t="s">
        <v>85</v>
      </c>
      <c r="E45" s="36" t="s">
        <v>20</v>
      </c>
      <c r="F45" s="105" t="n">
        <f aca="false">H48</f>
        <v>400</v>
      </c>
      <c r="G45" s="106" t="s">
        <v>33</v>
      </c>
      <c r="H45" s="42" t="n">
        <f aca="false">IF(E45="oui",E3*200/4000,"-")</f>
        <v>200</v>
      </c>
      <c r="I45" s="95" t="s">
        <v>86</v>
      </c>
    </row>
    <row r="46" customFormat="false" ht="36" hidden="false" customHeight="true" outlineLevel="0" collapsed="false">
      <c r="A46" s="6"/>
      <c r="B46" s="7"/>
      <c r="C46" s="104"/>
      <c r="D46" s="107" t="s">
        <v>87</v>
      </c>
      <c r="E46" s="93" t="s">
        <v>20</v>
      </c>
      <c r="F46" s="105"/>
      <c r="G46" s="106" t="s">
        <v>88</v>
      </c>
      <c r="H46" s="42" t="n">
        <f aca="false">IF(E46="oui",200,"-")</f>
        <v>200</v>
      </c>
      <c r="I46" s="43" t="s">
        <v>89</v>
      </c>
    </row>
    <row r="47" customFormat="false" ht="15" hidden="false" customHeight="true" outlineLevel="0" collapsed="false">
      <c r="A47" s="6"/>
      <c r="B47" s="7"/>
      <c r="C47" s="104"/>
      <c r="D47" s="107"/>
      <c r="E47" s="93"/>
      <c r="F47" s="105"/>
      <c r="G47" s="108"/>
      <c r="H47" s="109"/>
      <c r="I47" s="110"/>
    </row>
    <row r="48" customFormat="false" ht="18.75" hidden="false" customHeight="true" outlineLevel="0" collapsed="false">
      <c r="A48" s="6"/>
      <c r="B48" s="7"/>
      <c r="C48" s="111"/>
      <c r="D48" s="112"/>
      <c r="E48" s="113"/>
      <c r="F48" s="114"/>
      <c r="G48" s="115" t="s">
        <v>29</v>
      </c>
      <c r="H48" s="116" t="n">
        <f aca="false">SUM(H45:H46)</f>
        <v>400</v>
      </c>
      <c r="I48" s="49"/>
    </row>
    <row r="49" customFormat="false" ht="15.75" hidden="false" customHeight="false" outlineLevel="0" collapsed="false">
      <c r="A49" s="6"/>
      <c r="B49" s="10" t="s">
        <v>45</v>
      </c>
      <c r="C49" s="8"/>
      <c r="D49" s="76"/>
      <c r="E49" s="10"/>
      <c r="F49" s="11"/>
      <c r="G49" s="12"/>
      <c r="H49" s="18"/>
      <c r="I49" s="19"/>
    </row>
    <row r="50" customFormat="false" ht="27" hidden="false" customHeight="false" outlineLevel="0" collapsed="false">
      <c r="A50" s="6"/>
      <c r="B50" s="7"/>
      <c r="C50" s="117"/>
      <c r="D50" s="118" t="s">
        <v>90</v>
      </c>
      <c r="E50" s="79" t="s">
        <v>20</v>
      </c>
      <c r="F50" s="80" t="n">
        <f aca="false">H50</f>
        <v>100</v>
      </c>
      <c r="G50" s="81" t="s">
        <v>29</v>
      </c>
      <c r="H50" s="82" t="n">
        <f aca="false">IF(E50="oui",100,"-")</f>
        <v>100</v>
      </c>
      <c r="I50" s="83" t="s">
        <v>91</v>
      </c>
    </row>
    <row r="51" customFormat="false" ht="15" hidden="false" customHeight="false" outlineLevel="0" collapsed="false">
      <c r="C51" s="0"/>
      <c r="D51" s="0"/>
      <c r="G51" s="0"/>
      <c r="I51" s="0"/>
    </row>
    <row r="52" customFormat="false" ht="18.75" hidden="false" customHeight="false" outlineLevel="0" collapsed="false">
      <c r="A52" s="20" t="s">
        <v>92</v>
      </c>
      <c r="B52" s="21"/>
      <c r="C52" s="22"/>
      <c r="D52" s="23"/>
      <c r="E52" s="20"/>
      <c r="F52" s="24" t="n">
        <f aca="false">IF(AND(SUM(F54:F65)&lt;&gt;0,OR($F$7=0,$F$7="-")),"-",SUM(F54:F65))</f>
        <v>1560.75757575758</v>
      </c>
      <c r="G52" s="25" t="str">
        <f aca="false">IF(F52="-","(Bloc non pris en compte car les obligations socle doivent être préalablement satisfaites)","")</f>
        <v/>
      </c>
      <c r="H52" s="89"/>
      <c r="I52" s="90"/>
    </row>
    <row r="53" customFormat="false" ht="15.75" hidden="false" customHeight="false" outlineLevel="0" collapsed="false">
      <c r="A53" s="6"/>
      <c r="B53" s="10" t="s">
        <v>13</v>
      </c>
      <c r="C53" s="8"/>
      <c r="D53" s="9"/>
      <c r="E53" s="10"/>
      <c r="F53" s="11"/>
      <c r="G53" s="12"/>
      <c r="H53" s="18"/>
      <c r="I53" s="19"/>
    </row>
    <row r="54" customFormat="false" ht="75" hidden="false" customHeight="false" outlineLevel="0" collapsed="false">
      <c r="A54" s="6"/>
      <c r="B54" s="7"/>
      <c r="C54" s="28" t="s">
        <v>93</v>
      </c>
      <c r="D54" s="78" t="s">
        <v>94</v>
      </c>
      <c r="E54" s="119" t="n">
        <v>0.03</v>
      </c>
      <c r="F54" s="80" t="n">
        <f aca="false">H54</f>
        <v>200</v>
      </c>
      <c r="G54" s="81" t="s">
        <v>29</v>
      </c>
      <c r="H54" s="82" t="n">
        <f aca="false">IF(E54&gt;0.02,200,IF(E54&gt;0,100,"-"))</f>
        <v>200</v>
      </c>
      <c r="I54" s="120" t="s">
        <v>95</v>
      </c>
    </row>
    <row r="55" customFormat="false" ht="63" hidden="false" customHeight="true" outlineLevel="0" collapsed="false">
      <c r="A55" s="6"/>
      <c r="B55" s="7"/>
      <c r="C55" s="28" t="s">
        <v>96</v>
      </c>
      <c r="D55" s="78" t="s">
        <v>97</v>
      </c>
      <c r="E55" s="79" t="s">
        <v>20</v>
      </c>
      <c r="F55" s="80" t="n">
        <f aca="false">H55</f>
        <v>100</v>
      </c>
      <c r="G55" s="81" t="s">
        <v>29</v>
      </c>
      <c r="H55" s="82" t="n">
        <f aca="false">IF(E55="oui",100,"-")</f>
        <v>100</v>
      </c>
      <c r="I55" s="121" t="s">
        <v>98</v>
      </c>
    </row>
    <row r="56" customFormat="false" ht="66" hidden="false" customHeight="true" outlineLevel="0" collapsed="false">
      <c r="A56" s="6"/>
      <c r="B56" s="7"/>
      <c r="C56" s="28" t="s">
        <v>99</v>
      </c>
      <c r="D56" s="122" t="s">
        <v>100</v>
      </c>
      <c r="E56" s="79" t="s">
        <v>20</v>
      </c>
      <c r="F56" s="80" t="n">
        <f aca="false">H56</f>
        <v>50</v>
      </c>
      <c r="G56" s="81" t="s">
        <v>29</v>
      </c>
      <c r="H56" s="82" t="n">
        <f aca="false">IF(E56="oui",50,"-")</f>
        <v>50</v>
      </c>
      <c r="I56" s="120" t="s">
        <v>101</v>
      </c>
    </row>
    <row r="57" customFormat="false" ht="15.75" hidden="false" customHeight="false" outlineLevel="0" collapsed="false">
      <c r="A57" s="6"/>
      <c r="B57" s="10" t="s">
        <v>30</v>
      </c>
      <c r="C57" s="8"/>
      <c r="D57" s="9"/>
      <c r="E57" s="10"/>
      <c r="F57" s="11"/>
      <c r="G57" s="12"/>
      <c r="H57" s="18"/>
      <c r="I57" s="19"/>
    </row>
    <row r="58" customFormat="false" ht="61.5" hidden="false" customHeight="true" outlineLevel="0" collapsed="false">
      <c r="A58" s="6"/>
      <c r="B58" s="7"/>
      <c r="C58" s="28" t="s">
        <v>102</v>
      </c>
      <c r="D58" s="123" t="s">
        <v>103</v>
      </c>
      <c r="E58" s="79" t="n">
        <v>2</v>
      </c>
      <c r="F58" s="80" t="n">
        <f aca="false">H58</f>
        <v>250</v>
      </c>
      <c r="G58" s="81" t="s">
        <v>29</v>
      </c>
      <c r="H58" s="124" t="n">
        <f aca="false">IF(AND(E58&gt;=1,E58&lt;=4),100+(E58-1)*150,"-")</f>
        <v>250</v>
      </c>
      <c r="I58" s="120" t="s">
        <v>104</v>
      </c>
    </row>
    <row r="59" customFormat="false" ht="15.75" hidden="false" customHeight="false" outlineLevel="0" collapsed="false">
      <c r="A59" s="6"/>
      <c r="B59" s="10" t="s">
        <v>45</v>
      </c>
      <c r="C59" s="8"/>
      <c r="D59" s="9"/>
      <c r="E59" s="10"/>
      <c r="F59" s="11"/>
      <c r="G59" s="12"/>
      <c r="H59" s="18"/>
      <c r="I59" s="19"/>
    </row>
    <row r="60" customFormat="false" ht="24" hidden="false" customHeight="false" outlineLevel="0" collapsed="false">
      <c r="A60" s="6"/>
      <c r="B60" s="7"/>
      <c r="C60" s="125"/>
      <c r="D60" s="29" t="s">
        <v>105</v>
      </c>
      <c r="E60" s="126" t="s">
        <v>20</v>
      </c>
      <c r="F60" s="31" t="n">
        <f aca="false">SUM(H60,H61,H62,H64)</f>
        <v>960.757575757576</v>
      </c>
      <c r="G60" s="127" t="s">
        <v>29</v>
      </c>
      <c r="H60" s="128" t="n">
        <f aca="false">IF(E60="oui",E3*150/4000,"-")</f>
        <v>150</v>
      </c>
      <c r="I60" s="66" t="s">
        <v>106</v>
      </c>
    </row>
    <row r="61" customFormat="false" ht="15" hidden="false" customHeight="false" outlineLevel="0" collapsed="false">
      <c r="A61" s="6"/>
      <c r="B61" s="7"/>
      <c r="C61" s="129"/>
      <c r="D61" s="35" t="s">
        <v>107</v>
      </c>
      <c r="E61" s="130" t="s">
        <v>20</v>
      </c>
      <c r="F61" s="31"/>
      <c r="G61" s="102" t="s">
        <v>29</v>
      </c>
      <c r="H61" s="38" t="n">
        <f aca="false">IF(E61="oui",75,"-")</f>
        <v>75</v>
      </c>
      <c r="I61" s="39" t="s">
        <v>108</v>
      </c>
    </row>
    <row r="62" customFormat="false" ht="15" hidden="false" customHeight="true" outlineLevel="0" collapsed="false">
      <c r="A62" s="6"/>
      <c r="B62" s="7"/>
      <c r="C62" s="131"/>
      <c r="D62" s="35" t="s">
        <v>109</v>
      </c>
      <c r="E62" s="130" t="s">
        <v>20</v>
      </c>
      <c r="F62" s="31"/>
      <c r="G62" s="102" t="s">
        <v>29</v>
      </c>
      <c r="H62" s="69" t="n">
        <f aca="false">IF(E62="oui",H63*440/11,"-")</f>
        <v>680</v>
      </c>
      <c r="I62" s="132" t="s">
        <v>110</v>
      </c>
    </row>
    <row r="63" customFormat="false" ht="24" hidden="false" customHeight="false" outlineLevel="0" collapsed="false">
      <c r="A63" s="6"/>
      <c r="B63" s="7"/>
      <c r="C63" s="131"/>
      <c r="D63" s="35"/>
      <c r="E63" s="130"/>
      <c r="F63" s="31"/>
      <c r="G63" s="133" t="s">
        <v>111</v>
      </c>
      <c r="H63" s="134" t="n">
        <v>17</v>
      </c>
      <c r="I63" s="132"/>
    </row>
    <row r="64" customFormat="false" ht="15" hidden="false" customHeight="true" outlineLevel="0" collapsed="false">
      <c r="A64" s="6"/>
      <c r="B64" s="7"/>
      <c r="C64" s="135"/>
      <c r="D64" s="71" t="s">
        <v>112</v>
      </c>
      <c r="E64" s="136" t="s">
        <v>20</v>
      </c>
      <c r="F64" s="31"/>
      <c r="G64" s="102" t="s">
        <v>29</v>
      </c>
      <c r="H64" s="137" t="n">
        <f aca="false">IF(E64="oui",H65*46/3.3,"-")</f>
        <v>55.7575757575758</v>
      </c>
      <c r="I64" s="138" t="s">
        <v>113</v>
      </c>
    </row>
    <row r="65" customFormat="false" ht="15.75" hidden="false" customHeight="false" outlineLevel="0" collapsed="false">
      <c r="A65" s="6"/>
      <c r="B65" s="7"/>
      <c r="C65" s="135"/>
      <c r="D65" s="71"/>
      <c r="E65" s="136"/>
      <c r="F65" s="31"/>
      <c r="G65" s="139" t="s">
        <v>114</v>
      </c>
      <c r="H65" s="140" t="n">
        <v>4</v>
      </c>
      <c r="I65" s="138"/>
    </row>
  </sheetData>
  <mergeCells count="43">
    <mergeCell ref="A1:I1"/>
    <mergeCell ref="C3:D3"/>
    <mergeCell ref="H3:I3"/>
    <mergeCell ref="C4:D4"/>
    <mergeCell ref="H4:I4"/>
    <mergeCell ref="C5:D5"/>
    <mergeCell ref="H5:I5"/>
    <mergeCell ref="C9:C13"/>
    <mergeCell ref="F9:F13"/>
    <mergeCell ref="C15:C18"/>
    <mergeCell ref="F15:F18"/>
    <mergeCell ref="D17:D18"/>
    <mergeCell ref="E17:E18"/>
    <mergeCell ref="C21:C22"/>
    <mergeCell ref="F21:F22"/>
    <mergeCell ref="C29:C32"/>
    <mergeCell ref="F29:F32"/>
    <mergeCell ref="D31:D32"/>
    <mergeCell ref="E31:E32"/>
    <mergeCell ref="C33:C39"/>
    <mergeCell ref="F33:F39"/>
    <mergeCell ref="D35:D36"/>
    <mergeCell ref="E35:E36"/>
    <mergeCell ref="G35:G36"/>
    <mergeCell ref="H35:H36"/>
    <mergeCell ref="I35:I36"/>
    <mergeCell ref="C41:C44"/>
    <mergeCell ref="F41:F44"/>
    <mergeCell ref="D43:D44"/>
    <mergeCell ref="E43:E44"/>
    <mergeCell ref="C45:C47"/>
    <mergeCell ref="F45:F47"/>
    <mergeCell ref="D46:D47"/>
    <mergeCell ref="E46:E47"/>
    <mergeCell ref="F60:F65"/>
    <mergeCell ref="C62:C63"/>
    <mergeCell ref="D62:D63"/>
    <mergeCell ref="E62:E63"/>
    <mergeCell ref="I62:I63"/>
    <mergeCell ref="C64:C65"/>
    <mergeCell ref="D64:D65"/>
    <mergeCell ref="E64:E65"/>
    <mergeCell ref="I64:I65"/>
  </mergeCells>
  <dataValidations count="7">
    <dataValidation allowBlank="true" operator="between" prompt="Nombre à indiquer" showDropDown="false" showErrorMessage="true" showInputMessage="true" sqref="E58" type="list">
      <formula1>"-,1,2,3,4"</formula1>
      <formula2>0</formula2>
    </dataValidation>
    <dataValidation allowBlank="true" operator="between" prompt="Utilisez la liste" showDropDown="false" showErrorMessage="true" showInputMessage="true" sqref="E9" type="list">
      <formula1>"-,Moins de 8 h,Moins de 10 h (et + de 8),Moins de 12 h (et + de 10),12 h et +"</formula1>
      <formula2>0</formula2>
    </dataValidation>
    <dataValidation allowBlank="true" operator="between" prompt="oui / non" showDropDown="false" showErrorMessage="true" showInputMessage="true" sqref="E10 E12:E13 E15 E21:E26 E33:E35 E41 E45 E48 E50 E55:E56 E60:E65" type="list">
      <formula1>"-,oui,non"</formula1>
      <formula2>0</formula2>
    </dataValidation>
    <dataValidation allowBlank="true" operator="between" prompt="Nombre à indiquer" showDropDown="false" showErrorMessage="true" showInputMessage="true" sqref="E11 E19" type="none">
      <formula1>0</formula1>
      <formula2>0</formula2>
    </dataValidation>
    <dataValidation allowBlank="true" operator="between" prompt="oui / non" promptTitle="Si centre concerné :" showDropDown="false" showErrorMessage="true" showInputMessage="true" sqref="E16:E18 E30:E32 E37:E39 E42:E44 E46:E47" type="list">
      <formula1>"-,oui,non"</formula1>
      <formula2>0</formula2>
    </dataValidation>
    <dataValidation allowBlank="true" operator="between" prompt="Nombre à indiquer (de 0 à 2)" showDropDown="false" showErrorMessage="true" showInputMessage="true" sqref="E29" type="none">
      <formula1>0</formula1>
      <formula2>0</formula2>
    </dataValidation>
    <dataValidation allowBlank="true" operator="between" prompt="Pourcentage à indiquer" showDropDown="false" showErrorMessage="true" showInputMessage="true" sqref="E54"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LibreOffice/4.3.1.2$Windows_x86 LibreOffice_project/958349dc3b25111dbca392fbc281a05559ef6848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2015-06-19T17:05:16Z</dcterms:created>
  <dc:creator>WALGER</dc:creator>
  <dc:language>fr-FR</dc:language>
  <cp:lastModifiedBy>Richard LOPEZ</cp:lastModifiedBy>
  <cp:lastPrinted>2017-04-13T08:26:00Z</cp:lastPrinted>
  <dcterms:modified xsi:type="dcterms:W3CDTF">2017-12-18T16:55:00Z</dcterms:modified>
  <cp:revision>0</cp:revision>
</cp:coreProperties>
</file>